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ilancio esercizio\2025\grafici da pubblicare\"/>
    </mc:Choice>
  </mc:AlternateContent>
  <xr:revisionPtr revIDLastSave="0" documentId="13_ncr:1_{4E8BE3C9-B2C0-4B9B-9F28-126AC0B8B0D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onto Economico" sheetId="1" r:id="rId1"/>
    <sheet name="SP attivo" sheetId="2" r:id="rId2"/>
    <sheet name="SP passivo" sheetId="3" r:id="rId3"/>
  </sheets>
  <definedNames>
    <definedName name="__bookmark_1" localSheetId="1">'SP attivo'!#REF!</definedName>
    <definedName name="__bookmark_1" localSheetId="2">'SP passivo'!#REF!</definedName>
    <definedName name="__bookmark_1">'Conto Economico'!$A$5:$D$172</definedName>
    <definedName name="__bookmark_2" localSheetId="2">'SP passivo'!$A$4:$B$142</definedName>
    <definedName name="__bookmark_2">'SP attivo'!$A$4:$B$121</definedName>
    <definedName name="_xlnm._FilterDatabase" localSheetId="0" hidden="1">'Conto Economico'!$A$5:$ALU$172</definedName>
    <definedName name="_xlnm._FilterDatabase" localSheetId="2" hidden="1">'SP passivo'!$A$5:$G$142</definedName>
    <definedName name="_xlnm.Print_Area" localSheetId="0">'Conto Economico'!$A$1:$D$172</definedName>
    <definedName name="_xlnm.Print_Area" localSheetId="1">'SP attivo'!$A$1:$D$121</definedName>
    <definedName name="_xlnm.Print_Area" localSheetId="2">'SP passivo'!$A$1:$D$142</definedName>
    <definedName name="_xlnm.Print_Titles" localSheetId="0">'Conto Economico'!$1:$4</definedName>
    <definedName name="_xlnm.Print_Titles" localSheetId="1">'SP attivo'!$1:$4</definedName>
    <definedName name="_xlnm.Print_Titles" localSheetId="2">'SP passivo'!$1:$4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9" i="3" l="1"/>
  <c r="D138" i="3"/>
  <c r="D137" i="3"/>
  <c r="D140" i="3" s="1"/>
  <c r="C137" i="3"/>
  <c r="C140" i="3" s="1"/>
  <c r="C141" i="3" s="1"/>
  <c r="C142" i="3" s="1"/>
  <c r="B137" i="3"/>
  <c r="B140" i="3" s="1"/>
  <c r="B141" i="3" s="1"/>
  <c r="D133" i="3"/>
  <c r="C133" i="3"/>
  <c r="B133" i="3"/>
  <c r="D130" i="3"/>
  <c r="D125" i="3"/>
  <c r="D123" i="3"/>
  <c r="D122" i="3"/>
  <c r="C122" i="3"/>
  <c r="B122" i="3"/>
  <c r="D118" i="3"/>
  <c r="D117" i="3"/>
  <c r="D116" i="3"/>
  <c r="D115" i="3"/>
  <c r="D114" i="3"/>
  <c r="D113" i="3"/>
  <c r="D112" i="3" s="1"/>
  <c r="C112" i="3"/>
  <c r="B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6" i="3" s="1"/>
  <c r="D97" i="3"/>
  <c r="C96" i="3"/>
  <c r="B96" i="3"/>
  <c r="D94" i="3"/>
  <c r="D93" i="3"/>
  <c r="D92" i="3"/>
  <c r="D90" i="3"/>
  <c r="D88" i="3"/>
  <c r="D87" i="3"/>
  <c r="C87" i="3"/>
  <c r="B87" i="3"/>
  <c r="D86" i="3"/>
  <c r="D85" i="3"/>
  <c r="D84" i="3"/>
  <c r="D81" i="3"/>
  <c r="D80" i="3"/>
  <c r="D76" i="3"/>
  <c r="D72" i="3"/>
  <c r="D71" i="3"/>
  <c r="D70" i="3"/>
  <c r="D69" i="3"/>
  <c r="D68" i="3"/>
  <c r="D67" i="3"/>
  <c r="D63" i="3"/>
  <c r="D61" i="3"/>
  <c r="D60" i="3"/>
  <c r="D58" i="3"/>
  <c r="D57" i="3"/>
  <c r="D56" i="3"/>
  <c r="D55" i="3"/>
  <c r="D49" i="3" s="1"/>
  <c r="D52" i="3"/>
  <c r="D51" i="3"/>
  <c r="D50" i="3"/>
  <c r="C49" i="3"/>
  <c r="B49" i="3"/>
  <c r="D48" i="3"/>
  <c r="D47" i="3"/>
  <c r="D46" i="3"/>
  <c r="D45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 s="1"/>
  <c r="C30" i="3"/>
  <c r="B30" i="3"/>
  <c r="D28" i="3"/>
  <c r="D27" i="3"/>
  <c r="C27" i="3"/>
  <c r="B27" i="3"/>
  <c r="D26" i="3"/>
  <c r="D25" i="3"/>
  <c r="D24" i="3"/>
  <c r="D22" i="3" s="1"/>
  <c r="D119" i="3" s="1"/>
  <c r="D23" i="3"/>
  <c r="C22" i="3"/>
  <c r="C119" i="3" s="1"/>
  <c r="B22" i="3"/>
  <c r="B119" i="3" s="1"/>
  <c r="C20" i="3"/>
  <c r="B20" i="3"/>
  <c r="D19" i="3"/>
  <c r="D18" i="3"/>
  <c r="D20" i="3" s="1"/>
  <c r="C12" i="3"/>
  <c r="B9" i="3"/>
  <c r="B12" i="3" s="1"/>
  <c r="D8" i="3"/>
  <c r="D7" i="3"/>
  <c r="D6" i="3"/>
  <c r="D12" i="3" s="1"/>
  <c r="C6" i="3"/>
  <c r="B6" i="3"/>
  <c r="B142" i="3" l="1"/>
  <c r="D141" i="3"/>
  <c r="D142" i="3" s="1"/>
  <c r="D119" i="2" l="1"/>
  <c r="D118" i="2" s="1"/>
  <c r="D120" i="2" s="1"/>
  <c r="C118" i="2"/>
  <c r="C120" i="2" s="1"/>
  <c r="B118" i="2"/>
  <c r="B120" i="2" s="1"/>
  <c r="C114" i="2"/>
  <c r="B114" i="2"/>
  <c r="D113" i="2"/>
  <c r="D112" i="2"/>
  <c r="D111" i="2" s="1"/>
  <c r="D114" i="2" s="1"/>
  <c r="C111" i="2"/>
  <c r="B111" i="2"/>
  <c r="D110" i="2"/>
  <c r="D109" i="2"/>
  <c r="D108" i="2"/>
  <c r="C108" i="2"/>
  <c r="B108" i="2"/>
  <c r="D105" i="2"/>
  <c r="D104" i="2"/>
  <c r="D103" i="2"/>
  <c r="C103" i="2"/>
  <c r="B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C90" i="2"/>
  <c r="B90" i="2"/>
  <c r="D89" i="2"/>
  <c r="D88" i="2"/>
  <c r="D87" i="2"/>
  <c r="D86" i="2"/>
  <c r="C86" i="2"/>
  <c r="B86" i="2"/>
  <c r="D85" i="2"/>
  <c r="D84" i="2"/>
  <c r="D81" i="2" s="1"/>
  <c r="D83" i="2"/>
  <c r="D82" i="2"/>
  <c r="C81" i="2"/>
  <c r="B81" i="2"/>
  <c r="D80" i="2"/>
  <c r="D79" i="2"/>
  <c r="C79" i="2"/>
  <c r="B79" i="2"/>
  <c r="D78" i="2"/>
  <c r="D77" i="2"/>
  <c r="D76" i="2"/>
  <c r="D75" i="2" s="1"/>
  <c r="C75" i="2"/>
  <c r="B75" i="2"/>
  <c r="D74" i="2"/>
  <c r="D73" i="2"/>
  <c r="D72" i="2"/>
  <c r="D71" i="2"/>
  <c r="D70" i="2"/>
  <c r="D69" i="2"/>
  <c r="D68" i="2"/>
  <c r="D106" i="2" s="1"/>
  <c r="D115" i="2" s="1"/>
  <c r="C68" i="2"/>
  <c r="C106" i="2" s="1"/>
  <c r="C115" i="2" s="1"/>
  <c r="B68" i="2"/>
  <c r="B106" i="2" s="1"/>
  <c r="B115" i="2" s="1"/>
  <c r="B121" i="2" s="1"/>
  <c r="D66" i="2"/>
  <c r="D65" i="2"/>
  <c r="D64" i="2"/>
  <c r="D63" i="2"/>
  <c r="D62" i="2"/>
  <c r="D61" i="2"/>
  <c r="D60" i="2"/>
  <c r="D59" i="2"/>
  <c r="C59" i="2"/>
  <c r="B59" i="2"/>
  <c r="C55" i="2"/>
  <c r="D55" i="2" s="1"/>
  <c r="B55" i="2"/>
  <c r="B56" i="2" s="1"/>
  <c r="D54" i="2"/>
  <c r="D53" i="2"/>
  <c r="C53" i="2"/>
  <c r="D52" i="2"/>
  <c r="D51" i="2" s="1"/>
  <c r="C51" i="2"/>
  <c r="B51" i="2"/>
  <c r="D49" i="2"/>
  <c r="D48" i="2"/>
  <c r="D47" i="2"/>
  <c r="C46" i="2"/>
  <c r="D46" i="2" s="1"/>
  <c r="B46" i="2"/>
  <c r="C44" i="2"/>
  <c r="B44" i="2"/>
  <c r="D43" i="2"/>
  <c r="D42" i="2"/>
  <c r="D41" i="2"/>
  <c r="D40" i="2"/>
  <c r="D39" i="2"/>
  <c r="D38" i="2"/>
  <c r="D37" i="2"/>
  <c r="D36" i="2"/>
  <c r="D35" i="2" s="1"/>
  <c r="C35" i="2"/>
  <c r="B35" i="2"/>
  <c r="D34" i="2"/>
  <c r="D33" i="2"/>
  <c r="D32" i="2"/>
  <c r="D31" i="2"/>
  <c r="D30" i="2"/>
  <c r="D29" i="2"/>
  <c r="D28" i="2"/>
  <c r="D27" i="2"/>
  <c r="D26" i="2"/>
  <c r="D24" i="2" s="1"/>
  <c r="D25" i="2"/>
  <c r="C24" i="2"/>
  <c r="B24" i="2"/>
  <c r="D23" i="2"/>
  <c r="D22" i="2"/>
  <c r="D21" i="2"/>
  <c r="C21" i="2"/>
  <c r="B21" i="2"/>
  <c r="D20" i="2"/>
  <c r="D19" i="2"/>
  <c r="D18" i="2"/>
  <c r="D17" i="2"/>
  <c r="D16" i="2"/>
  <c r="D15" i="2"/>
  <c r="D14" i="2"/>
  <c r="C14" i="2"/>
  <c r="B14" i="2"/>
  <c r="D11" i="2"/>
  <c r="D10" i="2"/>
  <c r="D9" i="2"/>
  <c r="D8" i="2"/>
  <c r="D7" i="2"/>
  <c r="D12" i="2" s="1"/>
  <c r="C7" i="2"/>
  <c r="C12" i="2" s="1"/>
  <c r="B7" i="2"/>
  <c r="B12" i="2" s="1"/>
  <c r="C121" i="2" l="1"/>
  <c r="D44" i="2"/>
  <c r="C56" i="2"/>
  <c r="D56" i="2" s="1"/>
  <c r="D121" i="2" s="1"/>
  <c r="C172" i="1" l="1"/>
  <c r="D172" i="1"/>
  <c r="C167" i="1"/>
  <c r="D167" i="1"/>
  <c r="C161" i="1"/>
  <c r="D161" i="1"/>
  <c r="C155" i="1"/>
  <c r="D155" i="1"/>
  <c r="C153" i="1"/>
  <c r="D153" i="1"/>
  <c r="C151" i="1"/>
  <c r="D151" i="1"/>
  <c r="C147" i="1"/>
  <c r="D147" i="1"/>
  <c r="C145" i="1"/>
  <c r="D145" i="1"/>
  <c r="C144" i="1"/>
  <c r="D144" i="1"/>
  <c r="C142" i="1"/>
  <c r="D142" i="1"/>
  <c r="C139" i="1"/>
  <c r="D139" i="1"/>
  <c r="D131" i="1"/>
  <c r="C131" i="1"/>
  <c r="B131" i="1"/>
  <c r="C129" i="1"/>
  <c r="D129" i="1"/>
  <c r="C124" i="1"/>
  <c r="D124" i="1"/>
  <c r="B124" i="1"/>
  <c r="C114" i="1"/>
  <c r="D114" i="1"/>
  <c r="C109" i="1"/>
  <c r="D109" i="1"/>
  <c r="C98" i="1"/>
  <c r="C96" i="1"/>
  <c r="C59" i="1"/>
  <c r="C53" i="1"/>
  <c r="B53" i="1"/>
  <c r="C50" i="1"/>
  <c r="B50" i="1"/>
  <c r="C47" i="1"/>
  <c r="C39" i="1" s="1"/>
  <c r="B47" i="1"/>
  <c r="C40" i="1"/>
  <c r="B40" i="1"/>
  <c r="C34" i="1"/>
  <c r="B34" i="1"/>
  <c r="C26" i="1"/>
  <c r="B26" i="1"/>
  <c r="C19" i="1"/>
  <c r="B19" i="1"/>
  <c r="C15" i="1"/>
  <c r="B15" i="1"/>
  <c r="C7" i="1"/>
  <c r="B7" i="1"/>
  <c r="D163" i="1"/>
  <c r="D164" i="1"/>
  <c r="D165" i="1"/>
  <c r="D166" i="1"/>
  <c r="D162" i="1"/>
  <c r="D157" i="1"/>
  <c r="D158" i="1"/>
  <c r="D159" i="1"/>
  <c r="D160" i="1"/>
  <c r="D156" i="1"/>
  <c r="D152" i="1"/>
  <c r="D149" i="1"/>
  <c r="D150" i="1"/>
  <c r="D148" i="1"/>
  <c r="D143" i="1"/>
  <c r="D141" i="1"/>
  <c r="D140" i="1"/>
  <c r="D137" i="1"/>
  <c r="D138" i="1"/>
  <c r="D133" i="1"/>
  <c r="D134" i="1"/>
  <c r="D135" i="1"/>
  <c r="D136" i="1"/>
  <c r="D132" i="1"/>
  <c r="D130" i="1"/>
  <c r="D126" i="1"/>
  <c r="D127" i="1"/>
  <c r="D125" i="1"/>
  <c r="D116" i="1"/>
  <c r="D117" i="1"/>
  <c r="D118" i="1"/>
  <c r="D119" i="1"/>
  <c r="D120" i="1"/>
  <c r="D121" i="1"/>
  <c r="D122" i="1"/>
  <c r="D123" i="1"/>
  <c r="D115" i="1"/>
  <c r="D111" i="1"/>
  <c r="D112" i="1"/>
  <c r="D113" i="1"/>
  <c r="D107" i="1"/>
  <c r="D108" i="1"/>
  <c r="D110" i="1"/>
  <c r="D100" i="1"/>
  <c r="D101" i="1"/>
  <c r="D102" i="1"/>
  <c r="D103" i="1"/>
  <c r="D104" i="1"/>
  <c r="D105" i="1"/>
  <c r="D106" i="1"/>
  <c r="D99" i="1"/>
  <c r="D98" i="1" s="1"/>
  <c r="D97" i="1"/>
  <c r="D96" i="1" s="1"/>
  <c r="D93" i="1"/>
  <c r="D94" i="1"/>
  <c r="D95" i="1"/>
  <c r="D84" i="1"/>
  <c r="D85" i="1"/>
  <c r="D86" i="1"/>
  <c r="D87" i="1"/>
  <c r="D88" i="1"/>
  <c r="D89" i="1"/>
  <c r="D90" i="1"/>
  <c r="D91" i="1"/>
  <c r="D92" i="1"/>
  <c r="D76" i="1"/>
  <c r="D77" i="1"/>
  <c r="D78" i="1"/>
  <c r="D79" i="1"/>
  <c r="D80" i="1"/>
  <c r="D81" i="1"/>
  <c r="D82" i="1"/>
  <c r="D83" i="1"/>
  <c r="D66" i="1"/>
  <c r="D67" i="1"/>
  <c r="D68" i="1"/>
  <c r="D69" i="1"/>
  <c r="D70" i="1"/>
  <c r="D71" i="1"/>
  <c r="D72" i="1"/>
  <c r="D73" i="1"/>
  <c r="D74" i="1"/>
  <c r="D75" i="1"/>
  <c r="D61" i="1"/>
  <c r="D62" i="1"/>
  <c r="D63" i="1"/>
  <c r="D64" i="1"/>
  <c r="D65" i="1"/>
  <c r="D60" i="1"/>
  <c r="D59" i="1" s="1"/>
  <c r="D55" i="1"/>
  <c r="D56" i="1"/>
  <c r="D57" i="1"/>
  <c r="D54" i="1"/>
  <c r="D53" i="1" s="1"/>
  <c r="D52" i="1"/>
  <c r="D51" i="1"/>
  <c r="D50" i="1" s="1"/>
  <c r="D49" i="1"/>
  <c r="D47" i="1" s="1"/>
  <c r="D48" i="1"/>
  <c r="D42" i="1"/>
  <c r="D43" i="1"/>
  <c r="D44" i="1"/>
  <c r="D45" i="1"/>
  <c r="D46" i="1"/>
  <c r="D41" i="1"/>
  <c r="D40" i="1" s="1"/>
  <c r="D36" i="1"/>
  <c r="D35" i="1"/>
  <c r="D34" i="1" s="1"/>
  <c r="D28" i="1"/>
  <c r="D29" i="1"/>
  <c r="D30" i="1"/>
  <c r="D31" i="1"/>
  <c r="D32" i="1"/>
  <c r="D33" i="1"/>
  <c r="D27" i="1"/>
  <c r="D26" i="1" s="1"/>
  <c r="D21" i="1"/>
  <c r="D22" i="1"/>
  <c r="D23" i="1"/>
  <c r="D24" i="1"/>
  <c r="D25" i="1"/>
  <c r="D17" i="1"/>
  <c r="D18" i="1"/>
  <c r="D13" i="1"/>
  <c r="D14" i="1"/>
  <c r="B161" i="1"/>
  <c r="B155" i="1"/>
  <c r="B151" i="1"/>
  <c r="B147" i="1"/>
  <c r="B142" i="1"/>
  <c r="B139" i="1"/>
  <c r="B129" i="1"/>
  <c r="B114" i="1"/>
  <c r="B109" i="1"/>
  <c r="B98" i="1"/>
  <c r="B96" i="1"/>
  <c r="B59" i="1"/>
  <c r="C128" i="1" l="1"/>
  <c r="D128" i="1"/>
  <c r="D39" i="1"/>
  <c r="C58" i="1"/>
  <c r="B37" i="1"/>
  <c r="C37" i="1"/>
  <c r="B39" i="1"/>
  <c r="B167" i="1"/>
  <c r="B58" i="1"/>
  <c r="B128" i="1"/>
  <c r="B153" i="1"/>
  <c r="B144" i="1" l="1"/>
  <c r="B145" i="1" s="1"/>
  <c r="B172" i="1" s="1"/>
  <c r="D20" i="1"/>
  <c r="D19" i="1" s="1"/>
  <c r="D16" i="1"/>
  <c r="D15" i="1" s="1"/>
  <c r="D9" i="1"/>
  <c r="D10" i="1"/>
  <c r="D11" i="1"/>
  <c r="D12" i="1"/>
  <c r="D8" i="1"/>
  <c r="D7" i="1" s="1"/>
  <c r="D58" i="1" l="1"/>
  <c r="D37" i="1" l="1"/>
</calcChain>
</file>

<file path=xl/sharedStrings.xml><?xml version="1.0" encoding="utf-8"?>
<sst xmlns="http://schemas.openxmlformats.org/spreadsheetml/2006/main" count="441" uniqueCount="435">
  <si>
    <t>VOCI DI ONERE/PROVENTO</t>
  </si>
  <si>
    <t>DIFFERENZE</t>
  </si>
  <si>
    <t>GESTIONE CORRENTE</t>
  </si>
  <si>
    <t>A) Proventi correnti</t>
  </si>
  <si>
    <t>       1) Diritto Annuale</t>
  </si>
  <si>
    <t>        310000 - Diritto Annuale</t>
  </si>
  <si>
    <t>        310001 - Restituzione Diritto Annuale</t>
  </si>
  <si>
    <t>        310003 - Sanzioni diritto annuale anno corrente</t>
  </si>
  <si>
    <t>        310004 - Interessi diritto annuale anno corrente</t>
  </si>
  <si>
    <t>        310009 - Maggiorazione incremento 20% diritto annuale</t>
  </si>
  <si>
    <t>       2) Diritti di Segreteria</t>
  </si>
  <si>
    <t>        311105 - Restituzione entrate diritti di segreteria</t>
  </si>
  <si>
    <t>        311121 - Diritti di segreteria</t>
  </si>
  <si>
    <t>        311122 - Oblazioni extragiudiziali Ufficio Sanzioni</t>
  </si>
  <si>
    <t>       3) Contributi trasferimenti e altre entrate</t>
  </si>
  <si>
    <t>        312000 - Contributi e Trasferimenti</t>
  </si>
  <si>
    <t>        312003 - Contributi fondo Perequativo</t>
  </si>
  <si>
    <t>        312013 - Rimborsi e recuperi diversi</t>
  </si>
  <si>
    <t>       4) Proventi da gestione di beni e servizi</t>
  </si>
  <si>
    <t>        313010 - Ricavi da gestione servizi di firma digitale</t>
  </si>
  <si>
    <t>        313020 - Proventi vendita carnet ATA</t>
  </si>
  <si>
    <t>        313028 - Proventi da convenzioni con i comuni per SUAP</t>
  </si>
  <si>
    <t>        313034 - Proventi carte tachigrafiche di controllo</t>
  </si>
  <si>
    <t>       5) Variazione delle rimanenze</t>
  </si>
  <si>
    <t>        314000 - Rimanenze Iniziali</t>
  </si>
  <si>
    <t>        314003 - Rimanenze Finali</t>
  </si>
  <si>
    <t>Totale Proventi Correnti A</t>
  </si>
  <si>
    <t>B) Oneri Correnti</t>
  </si>
  <si>
    <t>       6) Personale</t>
  </si>
  <si>
    <t>          a) Competenze al personale</t>
  </si>
  <si>
    <t>           321000 - Retribuzione Ordinaria</t>
  </si>
  <si>
    <t>           321003 - Retribuzione straordinaria</t>
  </si>
  <si>
    <t>          b) Oneri sociali</t>
  </si>
  <si>
    <t>           322000 - Oneri Previdenziali</t>
  </si>
  <si>
    <t>           322003 - Inail dipendenti</t>
  </si>
  <si>
    <t>          c) Accantonamenti al T.F.R.</t>
  </si>
  <si>
    <t>           323000 - Accantonamento I.F.R.</t>
  </si>
  <si>
    <t>           323001 - Accantonamento T.F.R.</t>
  </si>
  <si>
    <t>          d) Altri costi</t>
  </si>
  <si>
    <t>           324000 - Interventi Assistenziali</t>
  </si>
  <si>
    <t>           324003 - Spese Personale Distaccato</t>
  </si>
  <si>
    <t>           324006 - Altre Spese per il Personale</t>
  </si>
  <si>
    <t>       7) Funzionamento</t>
  </si>
  <si>
    <t>          a) Prestazioni servizi</t>
  </si>
  <si>
    <t>           325000 - Oneri Telefonici</t>
  </si>
  <si>
    <t>           325003 - Spese consumo acqua</t>
  </si>
  <si>
    <t>           325004 - Spese consumo energia elettrica</t>
  </si>
  <si>
    <t>           325005 - Spese consumo gas</t>
  </si>
  <si>
    <t>           325010 - Oneri Pulizie Locali</t>
  </si>
  <si>
    <t>           325013 - Oneri per Servizi di Vigilanza</t>
  </si>
  <si>
    <t>           325020 - Oneri per Manutenzione Ordinaria</t>
  </si>
  <si>
    <t>           325023 - Oneri per Manutenzione Ordinaria Immobili</t>
  </si>
  <si>
    <t>           325030 - Oneri per assicurazioni</t>
  </si>
  <si>
    <t>           325032 - Oneri per assicurazioni - personale</t>
  </si>
  <si>
    <t>           325043 - Oneri Legali</t>
  </si>
  <si>
    <t>           325050 - Spese automazione/informatizzazione servizi</t>
  </si>
  <si>
    <t>           325051 - Oneri di Rappresentanza</t>
  </si>
  <si>
    <t>           325053 - Oneri postali e di Recapito</t>
  </si>
  <si>
    <t>           325054 - Oneri tenuta c/c bancari-postali</t>
  </si>
  <si>
    <t>           325055 - Oneri previdenziali commissioni</t>
  </si>
  <si>
    <t>           325056 - Oneri per la Riscossione di Entrate</t>
  </si>
  <si>
    <t>           325059 - Oneri per mezzi di Trasporto</t>
  </si>
  <si>
    <t>           325066 - Oneri per facchinaggio</t>
  </si>
  <si>
    <t>           325068 - Oneri vari di funzionamento</t>
  </si>
  <si>
    <t>           325074 - Spese per acquisto CNS e Token USB o BK</t>
  </si>
  <si>
    <t>           325082 - Spese per data entry in house</t>
  </si>
  <si>
    <t>           325083 - Spese per comunicazione, informazione e sito web</t>
  </si>
  <si>
    <t>           325087 - Servizio cyber security</t>
  </si>
  <si>
    <t>           325093 - Servizio di archiviazione e stoccaggio</t>
  </si>
  <si>
    <t>           325094 - Servizio sportello telefonico</t>
  </si>
  <si>
    <t>           325095 - Pubblicità su quotidiani e periodici</t>
  </si>
  <si>
    <t>           325098 - Buoni pasto</t>
  </si>
  <si>
    <t>           325099 - Spese per la formazione del personale</t>
  </si>
  <si>
    <t>           325100 - Rimborso spese missioni</t>
  </si>
  <si>
    <t>           325104 - Spese per formazione (non soggette a limiti di spesa)</t>
  </si>
  <si>
    <t>           325200 - Altri costi per servizi</t>
  </si>
  <si>
    <t>          b) Godimento di beni di terzi</t>
  </si>
  <si>
    <t>          c) Oneri diversi di gestione</t>
  </si>
  <si>
    <t>           327000 - Oneri per Acquisto Libri e Quotidiani</t>
  </si>
  <si>
    <t>           327006 - Oneri per Acquisto Cancelleria</t>
  </si>
  <si>
    <t>           327007 - Costo acquisto carnet ATA</t>
  </si>
  <si>
    <t>           327012 - Oneri per Modulistica</t>
  </si>
  <si>
    <t>           327016 - Tari</t>
  </si>
  <si>
    <t>           327017 - Imposte e tasse</t>
  </si>
  <si>
    <t>           327033 - Arrotondamenti Attivi</t>
  </si>
  <si>
    <t>           327036 - Arrotondamenti Passivi</t>
  </si>
  <si>
    <t>           327057 - Taglia-spese</t>
  </si>
  <si>
    <t>           327060 - Oneri per autoconsumo</t>
  </si>
  <si>
    <t>          d) Quote associative</t>
  </si>
  <si>
    <t>           328000 - Partecipazione Fondo Perequativo</t>
  </si>
  <si>
    <t>           328001 - Quote associative</t>
  </si>
  <si>
    <t>           328003 - Quota associativa Unioncamere</t>
  </si>
  <si>
    <t>           328007 - Quote associative Unione Regionale</t>
  </si>
  <si>
    <t>          e) Organi istituzionali</t>
  </si>
  <si>
    <t>           329001 - Compensi Consiglio</t>
  </si>
  <si>
    <t>           329003 - Compensi Giunta</t>
  </si>
  <si>
    <t>           329006 - Compenso Presidente</t>
  </si>
  <si>
    <t>           329007 - Compenso vice Presidente vicario</t>
  </si>
  <si>
    <t>           329009 - Compensi Collegio dei Revisori</t>
  </si>
  <si>
    <t>           329012 - Compensi Ind. e rimborsi Componenti Commissioni</t>
  </si>
  <si>
    <t>       8) Interventi economici</t>
  </si>
  <si>
    <t>           330099 - Contributi e Ripiano Perdite Aziende Speciali</t>
  </si>
  <si>
    <t>       9) Ammortamenti e accantonamenti</t>
  </si>
  <si>
    <t>          a) Immob. Immateriali</t>
  </si>
  <si>
    <t>           340000 - Amm.to Software</t>
  </si>
  <si>
    <t>          b) Immob. Materiali</t>
  </si>
  <si>
    <t>           341000 - Amm.to Fabbricati</t>
  </si>
  <si>
    <t>           341005 - Amm.to altre immobilizz. Tecniche</t>
  </si>
  <si>
    <t>           341013 - Amm.to Arredi</t>
  </si>
  <si>
    <t>           341027 - Amm.to beni strumentali inf. a 516,46 Euro</t>
  </si>
  <si>
    <t>          c) Svalutazione crediti</t>
  </si>
  <si>
    <t>           342000 - Accantonamento Fondo Svalutazione Crediti d.a.</t>
  </si>
  <si>
    <t>          d) Fondi rischi e oneri</t>
  </si>
  <si>
    <t>           343009 - Altri accantonamenti</t>
  </si>
  <si>
    <t>Totale Oneri Correnti B</t>
  </si>
  <si>
    <t>Risultato della gestione corrente A-B</t>
  </si>
  <si>
    <t>       a) Proventi Finanziari</t>
  </si>
  <si>
    <t>        350001 - Interessi attivi c/c tesoreria/bancari</t>
  </si>
  <si>
    <t>        350004 - Interessi su prestiti al personale</t>
  </si>
  <si>
    <t>       b) Oneri Finanziari</t>
  </si>
  <si>
    <t>        351000 - Interessi Passivi</t>
  </si>
  <si>
    <t>Risultato della gestione finanziaria</t>
  </si>
  <si>
    <t>       a) Proventi straordinari</t>
  </si>
  <si>
    <t>        360006 - Sopravvenienze Attive</t>
  </si>
  <si>
    <t>        360029 - Diritto annuale anni precedenti</t>
  </si>
  <si>
    <t>        360030 - Sanzioni diritto annuale anni precedenti</t>
  </si>
  <si>
    <t>        360050 - Interessi diritto annuale anni precedenti</t>
  </si>
  <si>
    <t>        360051 - Interessi per rateizzazioni e mora</t>
  </si>
  <si>
    <t>       b) Oneri Straordinari</t>
  </si>
  <si>
    <t>        361000 - Minusvalenze da dismissioni beni</t>
  </si>
  <si>
    <t>        361003 - Sopravvenienze Passive</t>
  </si>
  <si>
    <t>        361023 - Diritto annuale anni precedenti</t>
  </si>
  <si>
    <t>        361024 - Sanzioni diritto annuale anni precedenti</t>
  </si>
  <si>
    <t>        361025 - Interessi diritto annuale anni precedenti</t>
  </si>
  <si>
    <t>Risultato della gestione straordinaria</t>
  </si>
  <si>
    <t>       14) Rivalutazioni attivo patrimoniale</t>
  </si>
  <si>
    <t>       15) Svalutazioni attivo patrimoniale</t>
  </si>
  <si>
    <t>Differenza rettifiche attività finanziaria</t>
  </si>
  <si>
    <t>Avanzo/Disavanzo economico d' esercizio (A-B+/-C+/-D+/-E)</t>
  </si>
  <si>
    <t xml:space="preserve">                 CONTO ECONOMICO - ALLEGATO C</t>
  </si>
  <si>
    <t xml:space="preserve">             (art. 21 D.P.R. 254/2005)</t>
  </si>
  <si>
    <t>313030 - Proventi per attività di certificazione e controllo ufficio agricoltura - olio</t>
  </si>
  <si>
    <t>321018 - Miglioramenti economici per rinnovi contrattuali (per vacanza contrattuale)</t>
  </si>
  <si>
    <t>324004 - Concorso spese personale UPICA distaccato al MIMIT</t>
  </si>
  <si>
    <t>325041 - Oneri per servizi professionali (non soggette a limiti di spesa)</t>
  </si>
  <si>
    <t>325086 - Oneri previdenziali organi di amministrazione e controllo</t>
  </si>
  <si>
    <t>325105 - Rimborso spese per missioni (non soggette a limiti di spesa)</t>
  </si>
  <si>
    <t>326008 - Noleggio strumentazione ed apparecchiature elettroniche</t>
  </si>
  <si>
    <t>329018 - Rimborso spese per missioni organi di amministrazione e controllo</t>
  </si>
  <si>
    <t>330056 - Transizione digitale e green, semplificazione, innovazione e comunicazione</t>
  </si>
  <si>
    <t>342001 - Accantonamento Fondo Svalutazione Crediti incremento 20% d.a.</t>
  </si>
  <si>
    <t>        310019 - Maggiorazione 20% d.a. - 2023</t>
  </si>
  <si>
    <t>        350005 - Altri interessi attivi</t>
  </si>
  <si>
    <t>VALORI ANNO 2024</t>
  </si>
  <si>
    <t>C) GESTIONE FINANZIARIA</t>
  </si>
  <si>
    <t>D) GESTIONE STRAORDINARIA</t>
  </si>
  <si>
    <t>E) RETTIFICHE DI VALORE DI ATTIVITA' FINANZIARIA</t>
  </si>
  <si>
    <t>325052 - Oneri per estensione dell'utilizzo delle piattaforme nazionali di identità digitale - SPID CIE" - PNRR Misura 1.4.4</t>
  </si>
  <si>
    <t>        313013 - Proventi in concessione uso sale e uffici</t>
  </si>
  <si>
    <t>VALORI ANNO 2025</t>
  </si>
  <si>
    <t>        310020 - Maggiorazione 20% d.a. - 2024</t>
  </si>
  <si>
    <t>           341023 - Amm.to Impianto di Video Sorveglianza</t>
  </si>
  <si>
    <t>        312025 -  Recupero spese contenzioso tributario</t>
  </si>
  <si>
    <t>           321011 - Fondo incarichi di elevata qualificazione</t>
  </si>
  <si>
    <t>321012 - Fondo risorse decentrate personale non dirigenziale</t>
  </si>
  <si>
    <t>321017 - Fondo per la retribuzione di posizione e risultato      dirigenti</t>
  </si>
  <si>
    <t>313033 - Proventi per attività di dematerializzazione libri digitali</t>
  </si>
  <si>
    <t>           329015 - Compenso Organismo Indipendente di valutazione</t>
  </si>
  <si>
    <t>           329020 - Oneri per procedure selettive</t>
  </si>
  <si>
    <t>330044 - Competitività e sviluppo delle imprese e del territorio</t>
  </si>
  <si>
    <t>341021 - Amm.to Mach. Ufficio Elettrom.Elettron e Calcolatrici</t>
  </si>
  <si>
    <t>           341017 - Amm.to macch. Apparecch. Attrezzatura varia</t>
  </si>
  <si>
    <t>312030 - Recupero ritenute Brunetta personale camerale non responsabile E.Q.</t>
  </si>
  <si>
    <t>312031 - Recupero ritenute Brunetta personale camerale responsabile E.Q.</t>
  </si>
  <si>
    <t xml:space="preserve">              STATO PATRIMONIALE AL 31.12.2025</t>
  </si>
  <si>
    <t xml:space="preserve">               Allegato D - art. 22 comma 1  D.P.R.  254/2005</t>
  </si>
  <si>
    <t>ATTIVO</t>
  </si>
  <si>
    <t>A) IMMOBILIZZAZIONI</t>
  </si>
  <si>
    <t>a) Immateriali</t>
  </si>
  <si>
    <t>Software</t>
  </si>
  <si>
    <t>110000 - Software</t>
  </si>
  <si>
    <t>Licenze d' uso</t>
  </si>
  <si>
    <t>Diritti d' autore</t>
  </si>
  <si>
    <t>Altre</t>
  </si>
  <si>
    <t>Totale Immobilizz. Immateriali</t>
  </si>
  <si>
    <t>b) Materiali</t>
  </si>
  <si>
    <t>Immobili</t>
  </si>
  <si>
    <t>111000 - Terreni</t>
  </si>
  <si>
    <t>111003 - Fabbricati</t>
  </si>
  <si>
    <t>111006 - Fondo ammortamento fabbricati</t>
  </si>
  <si>
    <t>Impianti</t>
  </si>
  <si>
    <t>111114 - Impianti speciali di comunicazione</t>
  </si>
  <si>
    <t>111116 - Fondo ammort. Impianti speciali di comunicazione</t>
  </si>
  <si>
    <t>Attrezzature informatiche</t>
  </si>
  <si>
    <t>111300 - Macchine d'ufficio elettrom.elettroniche e calcolat.</t>
  </si>
  <si>
    <t>111303 - Fondo ammortamento macchine d'ufficio elettrom.elettroniche e calcol.</t>
  </si>
  <si>
    <t>Attrezzature non informatiche</t>
  </si>
  <si>
    <t>111200 - Mobili e macchine ordinarie d'ufficio</t>
  </si>
  <si>
    <t>111203 - Fondo ammortamento Mobili e macchine ordinarie d'ufficio</t>
  </si>
  <si>
    <t>111209 - Beni strumentali inferiori ai 516,46 Euro</t>
  </si>
  <si>
    <t>111210 - Fondo ammortamento beni strumentali inf. a 516,46 Euro</t>
  </si>
  <si>
    <t>111216 - Macch apparecch attrezzatura varia</t>
  </si>
  <si>
    <t>111218 - Fondo ammortamento Macch apparecch attrezzatura varia</t>
  </si>
  <si>
    <t>111220 - Altre immobilizz. Tecniche</t>
  </si>
  <si>
    <t>111221 - Fondo ammortam. Altre immobilizz. Tecniche</t>
  </si>
  <si>
    <t>111240 - Impianto video-sorveglianza</t>
  </si>
  <si>
    <t>111241 - Fondo Amm.to Impianto di video sorveglianza</t>
  </si>
  <si>
    <t>Arredi e mobili</t>
  </si>
  <si>
    <t>111410 - Arredi</t>
  </si>
  <si>
    <t>111415 - Fondo ammortamento arredi</t>
  </si>
  <si>
    <t>111440 - Opere d'arte</t>
  </si>
  <si>
    <t>Automezzi</t>
  </si>
  <si>
    <t>111500 - Autoveicoli e motoveicoli</t>
  </si>
  <si>
    <t>111505 - Fondo ammortamento autoveicoli e motoveicoli</t>
  </si>
  <si>
    <t>Biblioteca</t>
  </si>
  <si>
    <t>111600 - Biblioteca</t>
  </si>
  <si>
    <t>Totale Immobilizz. Materiali</t>
  </si>
  <si>
    <t>c) Finanziarie</t>
  </si>
  <si>
    <t>Partecipazioni e quote</t>
  </si>
  <si>
    <t>112001 - Partecipazioni azionarie</t>
  </si>
  <si>
    <t>112004 - Altre Partecipazioni</t>
  </si>
  <si>
    <t>112005 - Conferimenti di capitale</t>
  </si>
  <si>
    <t>Altri investimenti mobiliari</t>
  </si>
  <si>
    <t>Prestiti ed anticipazioni attive</t>
  </si>
  <si>
    <t>112203 - Prestiti e anticipazioni al personale</t>
  </si>
  <si>
    <t>112215 - Fondo svalutazione crediti su prestiti ed anticipazioni</t>
  </si>
  <si>
    <t>Crediti di finanziamento</t>
  </si>
  <si>
    <t>Totale Immobilizz. Finanziarie</t>
  </si>
  <si>
    <t>TOTALE IMMOBILIZZAZIONI</t>
  </si>
  <si>
    <t>B) ATTIVO CIRCOLANTE</t>
  </si>
  <si>
    <t>d) Rimanenze</t>
  </si>
  <si>
    <t>Rimanenze di magazzino</t>
  </si>
  <si>
    <t>120001 - Rimanenze di magazzino beni di consumo e cancelleria</t>
  </si>
  <si>
    <t xml:space="preserve"> 120004 - Rimanenze di magazzino carnet ATA</t>
  </si>
  <si>
    <t>120006 - Rimanenze di magazzino certificati d'origine</t>
  </si>
  <si>
    <t>120007 - Rimanenze di magazzino materiale promozionale</t>
  </si>
  <si>
    <t>120008 - Rimanenze di magazzino materiale firma digitale</t>
  </si>
  <si>
    <t>120009 - Rimanenze di magazzino matrici per marchi di identificazione</t>
  </si>
  <si>
    <t>120011 - Rimanenze di magazzino sigilli di garanzia agricoltura</t>
  </si>
  <si>
    <t>e) Crediti di Funzionamento</t>
  </si>
  <si>
    <t>Crediti da diritto annuale</t>
  </si>
  <si>
    <t>121000 - Crediti da diritto annuale</t>
  </si>
  <si>
    <t>121015 - Crediti per sanzioni diritto annuale</t>
  </si>
  <si>
    <t>121016 - Crediti per interessi diritto annuale</t>
  </si>
  <si>
    <t>121097 - Fondo svalutazione crediti per interessi da diritto annuale</t>
  </si>
  <si>
    <t>121098 - Fondo svalutazione crediti per sanzioni da diritto annuale</t>
  </si>
  <si>
    <t>121099 - Fondo svalutazione crediti da diritto annuale</t>
  </si>
  <si>
    <t>Crediti v/organismi e istituzioni nazionali e comunitarie</t>
  </si>
  <si>
    <t>121100 - Crediti v/organismi nazionali</t>
  </si>
  <si>
    <t>121101 - Crediti v/Ministero</t>
  </si>
  <si>
    <t>121103 - Crediti v/orgamismi comunitari</t>
  </si>
  <si>
    <t>Crediti v/organismi del sistema camerale</t>
  </si>
  <si>
    <t>121200 - Crediti v/organismi del sistema camerale</t>
  </si>
  <si>
    <t>Crediti v/clienti</t>
  </si>
  <si>
    <t>121301 - Crediti v/cliente InfoCamere</t>
  </si>
  <si>
    <t>121303 - Crediti v/clienti per cessione di beni e servizi</t>
  </si>
  <si>
    <t>121304 - Fatture da emettere</t>
  </si>
  <si>
    <t>121305 - Fondo svalutazione crediti v/clienti</t>
  </si>
  <si>
    <t>Crediti per servizi c/terzi</t>
  </si>
  <si>
    <t>121411 - Anticipi dati a terzi</t>
  </si>
  <si>
    <t>121415 - Fondo svalutazione anticipi dati a terzi</t>
  </si>
  <si>
    <t>121416 - Anticipi per missioni</t>
  </si>
  <si>
    <t>Crediti diversi</t>
  </si>
  <si>
    <t>121500 - Crediti diversi</t>
  </si>
  <si>
    <t>121501 - Fondo rischi su crediti diversi</t>
  </si>
  <si>
    <t>121518 - Crediti v/erario</t>
  </si>
  <si>
    <t>121520 - Inail c/acconti</t>
  </si>
  <si>
    <t>121524 - Note di credito da incassare</t>
  </si>
  <si>
    <t>121525 - Note di credito da ricevere</t>
  </si>
  <si>
    <t>121534 - Crediti diritto annuale DU</t>
  </si>
  <si>
    <t>121542 - Crediti per DA da altre CCIAA</t>
  </si>
  <si>
    <t>121544 - Crediti per Sanzioni DA da altre CCIAA</t>
  </si>
  <si>
    <t>121546 - Crediti per Interessi DA da altre CCIAA</t>
  </si>
  <si>
    <t>121548 - Crediti per errate compensazioni </t>
  </si>
  <si>
    <t>121550 - Crediti c/anticipo quote capitale sociale</t>
  </si>
  <si>
    <t>Erario c/iva</t>
  </si>
  <si>
    <t>121603 - Iva a credito su acquisti esigibile</t>
  </si>
  <si>
    <t>121625 - Iva a debito su vendite Split Payment</t>
  </si>
  <si>
    <t>Totale crediti di funzionamento</t>
  </si>
  <si>
    <t>f) Disponibilità liquide</t>
  </si>
  <si>
    <t>Banca c/c</t>
  </si>
  <si>
    <t>122000 - Istituto Cassiere</t>
  </si>
  <si>
    <t>122006 - Banca c/incassi da regolarizzare</t>
  </si>
  <si>
    <t>Depositi postali</t>
  </si>
  <si>
    <t>122103 - CCP 1050880481</t>
  </si>
  <si>
    <t>122104 - CCP 1050486230</t>
  </si>
  <si>
    <t>Totale disponibilità liquide</t>
  </si>
  <si>
    <t>TOTALE ATTIVO CIRCOLANTE</t>
  </si>
  <si>
    <t>C) RATEI E RISCONTI ATTIVI</t>
  </si>
  <si>
    <t>Ratei attvi</t>
  </si>
  <si>
    <t>Risconti attivi</t>
  </si>
  <si>
    <t>131000 - Risconti attivi</t>
  </si>
  <si>
    <t>TOTALE RATEI E RISCONTI ATTIVI</t>
  </si>
  <si>
    <t>TOTALE ATTIVO</t>
  </si>
  <si>
    <t xml:space="preserve">         STATO PATRIMONIALE AL 31.12.2025</t>
  </si>
  <si>
    <t xml:space="preserve">         Allegato D - art. 22 comma 1  D.P.R. 254/2005</t>
  </si>
  <si>
    <t>PASSIVO</t>
  </si>
  <si>
    <t>A) PATRIMONIO NETTO</t>
  </si>
  <si>
    <t>Patromonio netto esercizi precedenti</t>
  </si>
  <si>
    <t>201010 - Avanzo/Disavanzo esercizi precedenti</t>
  </si>
  <si>
    <t>Avanzo/Disavanzo economico esercizio</t>
  </si>
  <si>
    <t>Riserve da partecipazioni</t>
  </si>
  <si>
    <t>203000 - Riserva di rivalutazione</t>
  </si>
  <si>
    <t>Altre Riserve</t>
  </si>
  <si>
    <t>Totale patrimonio netto</t>
  </si>
  <si>
    <t>B) DEBITI DI FINANZIAMENTO</t>
  </si>
  <si>
    <t>Mutui passivi</t>
  </si>
  <si>
    <t>Prestiti ed anticipazioni passive</t>
  </si>
  <si>
    <t>TOTALE DEBITI DI FINANZIAMENTO</t>
  </si>
  <si>
    <t>C) TRATTAMENTO DI FINE RAPPORTO</t>
  </si>
  <si>
    <t>230000 - Fondo indennita' anzianita'</t>
  </si>
  <si>
    <t>230005 - Fondo trattamento di fine rapporto</t>
  </si>
  <si>
    <t>TOT. F.DO TRATT. FINE RAPPORTO</t>
  </si>
  <si>
    <t>D) DEBITI DI FUNZIONAMENTO</t>
  </si>
  <si>
    <t>Debiti v/fornitori</t>
  </si>
  <si>
    <t>240000 - Debiti v/fornitori</t>
  </si>
  <si>
    <t>240003 - Debiti v/professionisti</t>
  </si>
  <si>
    <t>240006 - Debiti v/fornitori per fatture da ricevere</t>
  </si>
  <si>
    <t>240007 - Fatture da ricevere non inviate</t>
  </si>
  <si>
    <t>Debiti v/società  e organismi del sistema camerale</t>
  </si>
  <si>
    <t>241000 - Debiti v/società ed organismi del sistema camerale</t>
  </si>
  <si>
    <t>Debiti v/organismi e istituzioni nazionali e comunitarie</t>
  </si>
  <si>
    <t>Debiti tributari e previdenziali</t>
  </si>
  <si>
    <t>243000 - Debiti v/erario rit. fiscali cod. 1045</t>
  </si>
  <si>
    <t>243001 - Debiti v/erario c/irpef coll.coord.cont.</t>
  </si>
  <si>
    <t>243002 - Debiti v/erario c/irpef dipendenti</t>
  </si>
  <si>
    <t>243003 - Debiti v/erario rit. fiscali cod. 1040</t>
  </si>
  <si>
    <t>243005 - Debiti v/erario c/irap</t>
  </si>
  <si>
    <t>243006 - Debiti v/erario c/iva</t>
  </si>
  <si>
    <t>243007 - Altri debiti tributari</t>
  </si>
  <si>
    <t>243008 - Debiti v/erario c/irap coll.coord.cont.</t>
  </si>
  <si>
    <t>243009 - Debiti v/ enti previdenziali per ritenute dipendenti</t>
  </si>
  <si>
    <t xml:space="preserve"> 243010 - Debiti v/enti previd. lavoratori autonomi/collaboratori</t>
  </si>
  <si>
    <t>243012 - Addizionale comunale collaboratori</t>
  </si>
  <si>
    <t>243013 - Addizionale regionale collaboratori</t>
  </si>
  <si>
    <t>243015 - Addizionale comunale dipendenti</t>
  </si>
  <si>
    <t>243017 - Addizionale regionale dipendenti</t>
  </si>
  <si>
    <t>243100 - Debiti v/Inail</t>
  </si>
  <si>
    <t>243105 - Debiti v/Inps-Inpgi Gestione collaboratori</t>
  </si>
  <si>
    <t>243106 - Debiti v/ enti previdenziali per contributi dipendenti</t>
  </si>
  <si>
    <t>243200 - Debiti v/Erario Split Payment</t>
  </si>
  <si>
    <t>Debiti v/dipendenti</t>
  </si>
  <si>
    <t>244000 - Debiti v/Dipendenti-retribuzioni</t>
  </si>
  <si>
    <t>244001 - Debiti v/Dipendenti-competenze anni arretrati</t>
  </si>
  <si>
    <t>244003 - Debiti v/Dipendenti-indennità e rimborso spese</t>
  </si>
  <si>
    <t>244006 - Debiti v/Dipendenti-altri debiti</t>
  </si>
  <si>
    <t>244007 - Debiti v/Dipendenti ferie non godute</t>
  </si>
  <si>
    <t>244010 - Deb. v/dipendenti da compensare</t>
  </si>
  <si>
    <t>244015 - Deb. v/Dirigenti F.do risorse decentrate post 2018</t>
  </si>
  <si>
    <t>244016 - Deb. v/Dirigenti F.do risorse decentrate post 2017</t>
  </si>
  <si>
    <t>244017 - Deb. v/Dirigenti F.do risorse decentrate post 2016</t>
  </si>
  <si>
    <t>244018 - Deb. v/Dirigenti F.do risorse decentrate post 2015 - accantonamento 2024</t>
  </si>
  <si>
    <t>244019 - Deb. v/Dirigenti F.do risorse decentrate post 2015</t>
  </si>
  <si>
    <t>244043 - Deb.v/Dirigenti F.do risorse decentrate anno 2016</t>
  </si>
  <si>
    <t>244044 - Deb.v/Personale F.do risorse decentrate anno 2017</t>
  </si>
  <si>
    <t>244045 - Deb.v/Dirigenti F.do risorse decentrate anno 2017</t>
  </si>
  <si>
    <t>244046 - Deb.v/Dirigenti F.do risorse decentrate anno 2018</t>
  </si>
  <si>
    <t>244050 - Deb.v/Dirigenti F.do risorse decentrate anno 2019</t>
  </si>
  <si>
    <t>244052 - Deb. v/Dirigenti F.do risorse decentrate anno 2020</t>
  </si>
  <si>
    <t xml:space="preserve"> 244053 - Deb. v/Dirigenti F.do risorse decentrate anno 2021</t>
  </si>
  <si>
    <t>244054 - Deb. v/Personale F.do risorse decentrate anno 2021</t>
  </si>
  <si>
    <t>244055 - Deb.v/Personale F.do risorse decentrate personale responsabile PO anno 2021</t>
  </si>
  <si>
    <t>244056 - Deb. v/Dirigenti F.do risorse decentrate anno 2022</t>
  </si>
  <si>
    <t>244057 - Deb. v/Personale F.do risorse decentrate personale responsabile P.O. anno 2022</t>
  </si>
  <si>
    <t>244058 - Deb. v/Personale F.do risorse decentrate personale non responsabile P.O. anno 2022</t>
  </si>
  <si>
    <t>244059 - Deb.v/Personale F.do risorse decentrate personale responsabile PO anno 2020</t>
  </si>
  <si>
    <t>244061 - Deb.v/Personale F.do risorse decentrate personale responsabile PO anno 2018</t>
  </si>
  <si>
    <t>244062 - Deb.v/Personale F.do risorse decentrate personale responsabile PO anno 2019</t>
  </si>
  <si>
    <t>244064 - Debiti v/Personale progressione economica anno 2019</t>
  </si>
  <si>
    <t> 244068 - Debiti v/Personale progressione economica anno 2020</t>
  </si>
  <si>
    <t>244070 - Deb. v/Dirigenti F.do risorse decentrate anno 2023</t>
  </si>
  <si>
    <t>244071 - Deb. v/Personale F.do risorse decentrate personale responsabile P.O. anno 2023</t>
  </si>
  <si>
    <t>244072 - Deb. v/Personale F.do risorse decentrate personale non responsabile P.O. anno 2023</t>
  </si>
  <si>
    <t>244073 - Deb. v/Personale F.do risorse decentrate personale non responsabile E.Q. anno 2024</t>
  </si>
  <si>
    <t>244074 - Deb. v/Personale F.do incarichi E.Q. anno 2024</t>
  </si>
  <si>
    <t>244075 - Deb. v/Dirigenti F.do risorse decentrate anno 2024</t>
  </si>
  <si>
    <t>244076 - Deb. v/Dirigenti F.do risorse decentrate anno 2025</t>
  </si>
  <si>
    <t>244077 - Deb. v/Personale F.do risorse decentrate personale non responsabile E.Q. anno 2025</t>
  </si>
  <si>
    <t>244078 - Deb. v/Personale F.do incarichi E.Q. anno 2025</t>
  </si>
  <si>
    <t>Debiti v/Organi Istituzionali</t>
  </si>
  <si>
    <t>245000 - Debiti v/Consiglio</t>
  </si>
  <si>
    <t>245003 - Debiti v/Giunta</t>
  </si>
  <si>
    <t>245006 - Debiti v/Presidente</t>
  </si>
  <si>
    <t>245007 - Debiti v/vice Presidente vicario</t>
  </si>
  <si>
    <t>245009 - Debiti v/Collegio Revisori</t>
  </si>
  <si>
    <t>245012 - Debiti v/Componenti Commissioni</t>
  </si>
  <si>
    <t>245015 - Debiti v/nucleo di valutazione</t>
  </si>
  <si>
    <t>245020 - Altri debiti organi istituzionali</t>
  </si>
  <si>
    <t>Debiti diversi</t>
  </si>
  <si>
    <t>246000 - Debiti diversi</t>
  </si>
  <si>
    <t>246002 - Altri debiti</t>
  </si>
  <si>
    <t>246015 -  Debiti v/collab.coord.cont.</t>
  </si>
  <si>
    <t>246018 - Debiti per progetti ed iniziative</t>
  </si>
  <si>
    <t>246021 - Note di credito da emettere</t>
  </si>
  <si>
    <t>246026 - Debiti diversi c/note credito da pagare</t>
  </si>
  <si>
    <t>246107 - Debiti per DA v/altre CCIAA</t>
  </si>
  <si>
    <t>246108 - Debiti per Sanzioni DA v/altre CCIAA</t>
  </si>
  <si>
    <t>246109 - Debiti per Interessi DA v/altre CCIAA</t>
  </si>
  <si>
    <t>246110 - Versamenti diritto annuale da attribuire</t>
  </si>
  <si>
    <t>246111 - Versamenti sanzioni diritto annuale da attribuire</t>
  </si>
  <si>
    <t>246112 - Versamenti interessi diritto annuale da attribuire</t>
  </si>
  <si>
    <t>246113 - Incassi DA in attesa di regolarizzazione - ag. entrate</t>
  </si>
  <si>
    <t>246114 - Incassi Sanzioni in attesa di regolarizzazione - ag. entrate</t>
  </si>
  <si>
    <t>246115 - Incassi Interessi in attesa di regolarizzazione - ag. entrate</t>
  </si>
  <si>
    <t>Debiti per servizi cterzi</t>
  </si>
  <si>
    <t>247000 - Anticipi ricevuti da terzi</t>
  </si>
  <si>
    <t>247006 - Debiti per Bollo virtuale</t>
  </si>
  <si>
    <t>247007 - Debiti Bollo virtuale e fatture emesse</t>
  </si>
  <si>
    <t>247015 - Debiti gestione c/c postale</t>
  </si>
  <si>
    <t>247020 - Debiti ADER per spese di notifica ex art 4 comma 8 D.L. 41/2021</t>
  </si>
  <si>
    <t>247021 - Debiti ADER per spese procedure esecutive ex art 4 comma 3 D.L. 119/2018</t>
  </si>
  <si>
    <t>TOTALE DEBITI DI FUNZIONAMENTO</t>
  </si>
  <si>
    <t>E) FONDI PER RISCHI E ONERI</t>
  </si>
  <si>
    <t>Fondo Imposte</t>
  </si>
  <si>
    <t>Altri Fondi</t>
  </si>
  <si>
    <t>261000 - Altri fondi</t>
  </si>
  <si>
    <t>261006 - Fondo accantonamento partecipate L. 147/2013 art. 1 comma 551/552</t>
  </si>
  <si>
    <t>261009 - Fondo risparmio straordinario anno 2021 da utilizzare anno 2022</t>
  </si>
  <si>
    <t>261012 - Fondo rischi D.M. 1.12.2019</t>
  </si>
  <si>
    <t>261015 - Fondo risparmio straordinario anno 2022 da utilizzare anno 2023</t>
  </si>
  <si>
    <t>261016 - Fondo risparmio straordinario anno 2023 da utilizzare anno 2024</t>
  </si>
  <si>
    <t>261017 - Fondo risparmio straordinario anno 2024 da utilizzare anno 2025</t>
  </si>
  <si>
    <t>261018 - Fondo risparmio straordinario anno 2025 da utilizzare anno 2026</t>
  </si>
  <si>
    <t>261020 - Taglia spese anno 2023 -  cap. 3422 capo X - art 1 c. 594, Legge 160/2019</t>
  </si>
  <si>
    <t>261049 - Fondo progetto video-sorveglianza</t>
  </si>
  <si>
    <t>TOT. F.DI PER RISCHI E ONERI</t>
  </si>
  <si>
    <t>F) RATEI E RISCONTI PASSIVI</t>
  </si>
  <si>
    <t>Ratei Passivi</t>
  </si>
  <si>
    <t>270000 - Ratei passivi</t>
  </si>
  <si>
    <t>Risconti Passivi</t>
  </si>
  <si>
    <t>271001 - Risconto passivo maggiorazione diritto annuale</t>
  </si>
  <si>
    <t>271002 - Risconto passivo sentenza 210/2022 Corte Costituzionale</t>
  </si>
  <si>
    <t>TOTALE RATEI E RISCONTI PASSIVI</t>
  </si>
  <si>
    <t>TOTALE PASSIVO</t>
  </si>
  <si>
    <t>TOTALE PASSIVO E PATRIM.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</si>
</sst>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&quot;&quot;#,##0.00"/>
  </numFmts>
  <fonts count="2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</font>
    <font>
      <sz val="10"/>
      <color indexed="8"/>
      <name val="Calibri"/>
      <family val="2"/>
      <scheme val="minor"/>
    </font>
    <font>
      <b/>
      <i/>
      <u/>
      <sz val="14"/>
      <color rgb="FF000000"/>
      <name val="Times New Roman"/>
      <family val="1"/>
      <charset val="1"/>
    </font>
    <font>
      <b/>
      <i/>
      <sz val="14"/>
      <color rgb="FF000000"/>
      <name val="Times New Roman"/>
      <family val="1"/>
      <charset val="1"/>
    </font>
    <font>
      <b/>
      <i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sz val="11"/>
      <color indexed="8"/>
      <name val="Calibri"/>
      <family val="2"/>
      <charset val="1"/>
    </font>
    <font>
      <sz val="14"/>
      <name val="Times New Roman"/>
      <family val="1"/>
      <charset val="1"/>
    </font>
    <font>
      <b/>
      <sz val="16"/>
      <name val="Times New Roman"/>
      <family val="1"/>
      <charset val="1"/>
    </font>
    <font>
      <b/>
      <sz val="14"/>
      <name val="Times New Roman"/>
      <family val="1"/>
      <charset val="1"/>
    </font>
    <font>
      <sz val="14"/>
      <color indexed="8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FFFFCC"/>
      </patternFill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75">
    <xf numFmtId="0" fontId="0" fillId="0" borderId="0" xfId="0"/>
    <xf numFmtId="0" fontId="2" fillId="0" borderId="0" xfId="0" applyFont="1"/>
    <xf numFmtId="0" fontId="5" fillId="0" borderId="0" xfId="0" applyFont="1"/>
    <xf numFmtId="0" fontId="3" fillId="3" borderId="2" xfId="0" applyFont="1" applyFill="1" applyBorder="1" applyAlignment="1">
      <alignment horizontal="center" vertical="center" wrapText="1"/>
    </xf>
    <xf numFmtId="164" fontId="3" fillId="3" borderId="2" xfId="1" applyFont="1" applyFill="1" applyBorder="1" applyAlignment="1">
      <alignment horizontal="center" vertical="center" wrapText="1"/>
    </xf>
    <xf numFmtId="164" fontId="0" fillId="0" borderId="0" xfId="1" applyFont="1"/>
    <xf numFmtId="4" fontId="3" fillId="3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6" fillId="0" borderId="1" xfId="0" applyFont="1" applyBorder="1" applyAlignment="1">
      <alignment horizontal="left" wrapText="1"/>
    </xf>
    <xf numFmtId="164" fontId="7" fillId="0" borderId="1" xfId="1" applyFont="1" applyBorder="1" applyAlignment="1">
      <alignment wrapText="1"/>
    </xf>
    <xf numFmtId="4" fontId="7" fillId="0" borderId="1" xfId="0" applyNumberFormat="1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3" fillId="0" borderId="4" xfId="0" applyFont="1" applyBorder="1" applyAlignment="1">
      <alignment horizontal="left" wrapText="1"/>
    </xf>
    <xf numFmtId="164" fontId="3" fillId="0" borderId="4" xfId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164" fontId="2" fillId="0" borderId="4" xfId="1" applyFont="1" applyBorder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4" fontId="7" fillId="0" borderId="4" xfId="1" applyFont="1" applyBorder="1" applyAlignment="1">
      <alignment wrapText="1"/>
    </xf>
    <xf numFmtId="0" fontId="7" fillId="0" borderId="4" xfId="0" applyFont="1" applyBorder="1" applyAlignment="1">
      <alignment horizontal="left" wrapText="1"/>
    </xf>
    <xf numFmtId="164" fontId="7" fillId="0" borderId="4" xfId="1" applyFont="1" applyBorder="1" applyAlignment="1">
      <alignment horizontal="right" wrapText="1"/>
    </xf>
    <xf numFmtId="164" fontId="2" fillId="0" borderId="4" xfId="1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164" fontId="3" fillId="0" borderId="5" xfId="1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0" fontId="2" fillId="0" borderId="4" xfId="0" applyFont="1" applyBorder="1" applyAlignment="1">
      <alignment horizontal="left" wrapText="1" indent="4"/>
    </xf>
    <xf numFmtId="0" fontId="2" fillId="0" borderId="4" xfId="0" applyFont="1" applyBorder="1" applyAlignment="1">
      <alignment horizontal="left" wrapText="1" indent="6"/>
    </xf>
    <xf numFmtId="0" fontId="2" fillId="0" borderId="4" xfId="0" applyFont="1" applyBorder="1" applyAlignment="1">
      <alignment horizontal="left" wrapText="1" indent="5"/>
    </xf>
    <xf numFmtId="164" fontId="3" fillId="0" borderId="3" xfId="1" applyFont="1" applyBorder="1" applyAlignment="1">
      <alignment horizontal="right" wrapText="1"/>
    </xf>
    <xf numFmtId="164" fontId="4" fillId="0" borderId="0" xfId="1" applyFont="1" applyBorder="1" applyAlignment="1">
      <alignment horizontal="right" wrapText="1"/>
    </xf>
    <xf numFmtId="164" fontId="10" fillId="0" borderId="4" xfId="1" applyFont="1" applyBorder="1" applyAlignment="1">
      <alignment horizontal="right" wrapText="1"/>
    </xf>
    <xf numFmtId="164" fontId="11" fillId="0" borderId="4" xfId="1" applyFont="1" applyBorder="1" applyAlignment="1">
      <alignment horizontal="right" wrapText="1"/>
    </xf>
    <xf numFmtId="164" fontId="12" fillId="0" borderId="4" xfId="1" applyFont="1" applyBorder="1" applyAlignment="1">
      <alignment horizontal="right" wrapText="1"/>
    </xf>
    <xf numFmtId="0" fontId="12" fillId="0" borderId="4" xfId="0" applyFont="1" applyBorder="1" applyAlignment="1">
      <alignment horizontal="left" wrapText="1"/>
    </xf>
    <xf numFmtId="164" fontId="3" fillId="0" borderId="4" xfId="1" applyFont="1" applyFill="1" applyBorder="1" applyAlignment="1">
      <alignment horizontal="right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/>
    </xf>
    <xf numFmtId="0" fontId="14" fillId="0" borderId="0" xfId="2" applyFont="1" applyAlignment="1">
      <alignment horizontal="center"/>
    </xf>
    <xf numFmtId="0" fontId="14" fillId="0" borderId="0" xfId="2" applyFont="1"/>
    <xf numFmtId="0" fontId="15" fillId="0" borderId="0" xfId="2" applyFont="1" applyAlignment="1">
      <alignment horizontal="center"/>
    </xf>
    <xf numFmtId="0" fontId="16" fillId="4" borderId="0" xfId="2" applyFont="1" applyFill="1" applyAlignment="1">
      <alignment horizontal="center" vertical="top"/>
    </xf>
    <xf numFmtId="0" fontId="16" fillId="5" borderId="2" xfId="2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4" fillId="0" borderId="5" xfId="1" applyFont="1" applyBorder="1" applyAlignment="1">
      <alignment vertical="center" wrapText="1"/>
    </xf>
    <xf numFmtId="0" fontId="17" fillId="0" borderId="5" xfId="0" applyFont="1" applyBorder="1"/>
    <xf numFmtId="0" fontId="17" fillId="0" borderId="0" xfId="0" applyFont="1"/>
    <xf numFmtId="0" fontId="4" fillId="0" borderId="4" xfId="0" applyFont="1" applyBorder="1" applyAlignment="1">
      <alignment horizontal="left" vertical="center" wrapText="1"/>
    </xf>
    <xf numFmtId="164" fontId="4" fillId="0" borderId="4" xfId="1" applyFont="1" applyBorder="1" applyAlignment="1">
      <alignment vertical="center" wrapText="1"/>
    </xf>
    <xf numFmtId="0" fontId="17" fillId="0" borderId="4" xfId="0" applyFont="1" applyBorder="1"/>
    <xf numFmtId="0" fontId="12" fillId="0" borderId="4" xfId="0" applyFont="1" applyBorder="1" applyAlignment="1">
      <alignment horizontal="left" vertical="center" wrapText="1"/>
    </xf>
    <xf numFmtId="164" fontId="12" fillId="0" borderId="4" xfId="1" applyFont="1" applyBorder="1" applyAlignment="1">
      <alignment horizontal="right" vertical="center" wrapText="1"/>
    </xf>
    <xf numFmtId="0" fontId="18" fillId="0" borderId="0" xfId="0" applyFont="1"/>
    <xf numFmtId="0" fontId="10" fillId="0" borderId="4" xfId="0" applyFont="1" applyBorder="1" applyAlignment="1">
      <alignment horizontal="left" vertical="center" wrapText="1"/>
    </xf>
    <xf numFmtId="164" fontId="10" fillId="0" borderId="4" xfId="1" applyFont="1" applyBorder="1" applyAlignment="1">
      <alignment horizontal="right" vertical="center" wrapText="1"/>
    </xf>
    <xf numFmtId="164" fontId="4" fillId="0" borderId="4" xfId="1" applyFont="1" applyBorder="1" applyAlignment="1">
      <alignment horizontal="right" vertical="center" wrapText="1"/>
    </xf>
    <xf numFmtId="0" fontId="19" fillId="0" borderId="0" xfId="0" applyFont="1"/>
    <xf numFmtId="164" fontId="12" fillId="0" borderId="4" xfId="1" applyFont="1" applyBorder="1" applyAlignment="1">
      <alignment vertical="center" wrapText="1"/>
    </xf>
    <xf numFmtId="0" fontId="20" fillId="0" borderId="0" xfId="2" applyFont="1" applyAlignment="1">
      <alignment horizontal="center"/>
    </xf>
    <xf numFmtId="0" fontId="20" fillId="0" borderId="0" xfId="2" applyFont="1"/>
    <xf numFmtId="0" fontId="21" fillId="0" borderId="0" xfId="2" applyFont="1" applyAlignment="1">
      <alignment horizontal="center"/>
    </xf>
    <xf numFmtId="0" fontId="22" fillId="4" borderId="0" xfId="2" applyFont="1" applyFill="1" applyAlignment="1">
      <alignment horizontal="center" vertical="top"/>
    </xf>
    <xf numFmtId="0" fontId="10" fillId="0" borderId="5" xfId="0" applyFont="1" applyBorder="1" applyAlignment="1">
      <alignment vertical="center" wrapText="1"/>
    </xf>
    <xf numFmtId="165" fontId="12" fillId="0" borderId="4" xfId="0" applyNumberFormat="1" applyFont="1" applyBorder="1" applyAlignment="1">
      <alignment horizontal="right" vertical="center" wrapText="1"/>
    </xf>
    <xf numFmtId="4" fontId="18" fillId="0" borderId="0" xfId="0" applyNumberFormat="1" applyFont="1"/>
    <xf numFmtId="165" fontId="10" fillId="0" borderId="4" xfId="0" applyNumberFormat="1" applyFont="1" applyBorder="1" applyAlignment="1">
      <alignment horizontal="right" vertical="center" wrapText="1"/>
    </xf>
    <xf numFmtId="4" fontId="17" fillId="0" borderId="0" xfId="0" applyNumberFormat="1" applyFont="1"/>
    <xf numFmtId="164" fontId="2" fillId="0" borderId="4" xfId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3">
    <cellStyle name="Excel Built-in Normal" xfId="2" xr:uid="{A65FBE56-5727-4731-AC2A-288C88C042FC}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55218</xdr:rowOff>
    </xdr:from>
    <xdr:to>
      <xdr:col>0</xdr:col>
      <xdr:colOff>3902864</xdr:colOff>
      <xdr:row>1</xdr:row>
      <xdr:rowOff>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18"/>
          <a:ext cx="3902864" cy="82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67639</xdr:colOff>
      <xdr:row>0</xdr:row>
      <xdr:rowOff>0</xdr:rowOff>
    </xdr:from>
    <xdr:to>
      <xdr:col>0</xdr:col>
      <xdr:colOff>3353766</xdr:colOff>
      <xdr:row>1</xdr:row>
      <xdr:rowOff>70601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574C9E3-441E-4664-84F3-E4895E80BF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39" y="0"/>
          <a:ext cx="3286127" cy="1032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26193</xdr:rowOff>
    </xdr:from>
    <xdr:to>
      <xdr:col>0</xdr:col>
      <xdr:colOff>3286126</xdr:colOff>
      <xdr:row>1</xdr:row>
      <xdr:rowOff>83344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AF7D89D-2084-4F45-8ECF-94474FD4A2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6193"/>
          <a:ext cx="3248026" cy="10096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U173"/>
  <sheetViews>
    <sheetView view="pageBreakPreview" topLeftCell="A154" zoomScale="69" zoomScaleNormal="69" zoomScaleSheetLayoutView="69" workbookViewId="0">
      <selection activeCell="C171" sqref="C171"/>
    </sheetView>
  </sheetViews>
  <sheetFormatPr defaultRowHeight="15" x14ac:dyDescent="0.25"/>
  <cols>
    <col min="1" max="1" width="75.7109375" customWidth="1"/>
    <col min="2" max="2" width="21.7109375" style="5" customWidth="1"/>
    <col min="3" max="4" width="21.7109375" style="7" customWidth="1"/>
  </cols>
  <sheetData>
    <row r="1" spans="1:1009" ht="69.75" customHeight="1" x14ac:dyDescent="0.3">
      <c r="A1" s="39"/>
      <c r="B1" s="39"/>
      <c r="C1" s="39"/>
      <c r="D1" s="3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</row>
    <row r="2" spans="1:1009" ht="24.75" customHeight="1" x14ac:dyDescent="0.3">
      <c r="A2" s="37" t="s">
        <v>139</v>
      </c>
      <c r="B2" s="37"/>
      <c r="C2" s="37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</row>
    <row r="3" spans="1:1009" ht="33" customHeight="1" x14ac:dyDescent="0.3">
      <c r="A3" s="38" t="s">
        <v>140</v>
      </c>
      <c r="B3" s="38"/>
      <c r="C3" s="38"/>
      <c r="D3" s="3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</row>
    <row r="4" spans="1:1009" ht="47.45" customHeight="1" x14ac:dyDescent="0.25">
      <c r="A4" s="3" t="s">
        <v>0</v>
      </c>
      <c r="B4" s="4" t="s">
        <v>153</v>
      </c>
      <c r="C4" s="6" t="s">
        <v>159</v>
      </c>
      <c r="D4" s="6" t="s">
        <v>1</v>
      </c>
    </row>
    <row r="5" spans="1:1009" s="2" customFormat="1" ht="39.950000000000003" customHeight="1" x14ac:dyDescent="0.3">
      <c r="A5" s="24" t="s">
        <v>2</v>
      </c>
      <c r="B5" s="25"/>
      <c r="C5" s="26"/>
      <c r="D5" s="26"/>
    </row>
    <row r="6" spans="1:1009" s="11" customFormat="1" ht="39.950000000000003" customHeight="1" x14ac:dyDescent="0.35">
      <c r="A6" s="8" t="s">
        <v>3</v>
      </c>
      <c r="B6" s="9"/>
      <c r="C6" s="10"/>
      <c r="D6" s="10"/>
    </row>
    <row r="7" spans="1:1009" s="12" customFormat="1" ht="39.950000000000003" customHeight="1" x14ac:dyDescent="0.3">
      <c r="A7" s="13" t="s">
        <v>4</v>
      </c>
      <c r="B7" s="14">
        <f>SUM(B8:B14)</f>
        <v>8337394.4300000006</v>
      </c>
      <c r="C7" s="14">
        <f t="shared" ref="C7:D7" si="0">SUM(C8:C14)</f>
        <v>8401736.6799999997</v>
      </c>
      <c r="D7" s="14">
        <f t="shared" si="0"/>
        <v>64342.249999999418</v>
      </c>
    </row>
    <row r="8" spans="1:1009" s="2" customFormat="1" ht="39.950000000000003" customHeight="1" x14ac:dyDescent="0.3">
      <c r="A8" s="16" t="s">
        <v>5</v>
      </c>
      <c r="B8" s="17">
        <v>6196512.2000000002</v>
      </c>
      <c r="C8" s="17">
        <v>6185816.9699999997</v>
      </c>
      <c r="D8" s="17">
        <f>C8-B8</f>
        <v>-10695.230000000447</v>
      </c>
    </row>
    <row r="9" spans="1:1009" s="2" customFormat="1" ht="39.950000000000003" customHeight="1" x14ac:dyDescent="0.3">
      <c r="A9" s="16" t="s">
        <v>6</v>
      </c>
      <c r="B9" s="17">
        <v>-1137.21</v>
      </c>
      <c r="C9" s="17">
        <v>-722.88</v>
      </c>
      <c r="D9" s="17">
        <f t="shared" ref="D9:D14" si="1">C9-B9</f>
        <v>414.33000000000004</v>
      </c>
    </row>
    <row r="10" spans="1:1009" s="2" customFormat="1" ht="39.950000000000003" customHeight="1" x14ac:dyDescent="0.3">
      <c r="A10" s="16" t="s">
        <v>7</v>
      </c>
      <c r="B10" s="17">
        <v>858467.42</v>
      </c>
      <c r="C10" s="17">
        <v>827398.72</v>
      </c>
      <c r="D10" s="17">
        <f t="shared" si="1"/>
        <v>-31068.70000000007</v>
      </c>
    </row>
    <row r="11" spans="1:1009" s="2" customFormat="1" ht="39.950000000000003" customHeight="1" x14ac:dyDescent="0.3">
      <c r="A11" s="16" t="s">
        <v>8</v>
      </c>
      <c r="B11" s="17">
        <v>269556.99</v>
      </c>
      <c r="C11" s="17">
        <v>232604.82</v>
      </c>
      <c r="D11" s="17">
        <f t="shared" si="1"/>
        <v>-36952.169999999984</v>
      </c>
    </row>
    <row r="12" spans="1:1009" s="2" customFormat="1" ht="39.950000000000003" customHeight="1" x14ac:dyDescent="0.3">
      <c r="A12" s="16" t="s">
        <v>9</v>
      </c>
      <c r="B12" s="17">
        <v>361405.75</v>
      </c>
      <c r="C12" s="17">
        <v>278742.36</v>
      </c>
      <c r="D12" s="17">
        <f t="shared" si="1"/>
        <v>-82663.390000000014</v>
      </c>
    </row>
    <row r="13" spans="1:1009" s="2" customFormat="1" ht="39.950000000000003" customHeight="1" x14ac:dyDescent="0.3">
      <c r="A13" s="16" t="s">
        <v>151</v>
      </c>
      <c r="B13" s="17">
        <v>652589.28</v>
      </c>
      <c r="C13" s="17">
        <v>0</v>
      </c>
      <c r="D13" s="17">
        <f t="shared" si="1"/>
        <v>-652589.28</v>
      </c>
    </row>
    <row r="14" spans="1:1009" s="2" customFormat="1" ht="39.950000000000003" customHeight="1" x14ac:dyDescent="0.3">
      <c r="A14" s="16" t="s">
        <v>160</v>
      </c>
      <c r="B14" s="17">
        <v>0</v>
      </c>
      <c r="C14" s="17">
        <v>877896.69</v>
      </c>
      <c r="D14" s="17">
        <f t="shared" si="1"/>
        <v>877896.69</v>
      </c>
    </row>
    <row r="15" spans="1:1009" s="12" customFormat="1" ht="39.950000000000003" customHeight="1" x14ac:dyDescent="0.3">
      <c r="A15" s="13" t="s">
        <v>10</v>
      </c>
      <c r="B15" s="14">
        <f>SUM(B16:B18)</f>
        <v>2836567.65</v>
      </c>
      <c r="C15" s="14">
        <f t="shared" ref="C15:D15" si="2">SUM(C16:C18)</f>
        <v>2850353.1599999997</v>
      </c>
      <c r="D15" s="14">
        <f t="shared" si="2"/>
        <v>13785.510000000053</v>
      </c>
    </row>
    <row r="16" spans="1:1009" s="2" customFormat="1" ht="39.950000000000003" customHeight="1" x14ac:dyDescent="0.3">
      <c r="A16" s="16" t="s">
        <v>11</v>
      </c>
      <c r="B16" s="17">
        <v>0</v>
      </c>
      <c r="C16" s="17">
        <v>-250.33</v>
      </c>
      <c r="D16" s="17">
        <f>C16-B16</f>
        <v>-250.33</v>
      </c>
    </row>
    <row r="17" spans="1:4" s="2" customFormat="1" ht="39.950000000000003" customHeight="1" x14ac:dyDescent="0.3">
      <c r="A17" s="16" t="s">
        <v>12</v>
      </c>
      <c r="B17" s="17">
        <v>2665829.5699999998</v>
      </c>
      <c r="C17" s="17">
        <v>2706164.63</v>
      </c>
      <c r="D17" s="17">
        <f t="shared" ref="D17:D18" si="3">C17-B17</f>
        <v>40335.060000000056</v>
      </c>
    </row>
    <row r="18" spans="1:4" s="2" customFormat="1" ht="39.950000000000003" customHeight="1" x14ac:dyDescent="0.3">
      <c r="A18" s="16" t="s">
        <v>13</v>
      </c>
      <c r="B18" s="17">
        <v>170738.08</v>
      </c>
      <c r="C18" s="17">
        <v>144438.85999999999</v>
      </c>
      <c r="D18" s="17">
        <f t="shared" si="3"/>
        <v>-26299.22</v>
      </c>
    </row>
    <row r="19" spans="1:4" s="12" customFormat="1" ht="39.950000000000003" customHeight="1" x14ac:dyDescent="0.3">
      <c r="A19" s="13" t="s">
        <v>14</v>
      </c>
      <c r="B19" s="14">
        <f>SUM(B20:B25)</f>
        <v>647941.9</v>
      </c>
      <c r="C19" s="14">
        <f t="shared" ref="C19:D19" si="4">SUM(C20:C25)</f>
        <v>666182.16999999993</v>
      </c>
      <c r="D19" s="14">
        <f t="shared" si="4"/>
        <v>18240.269999999979</v>
      </c>
    </row>
    <row r="20" spans="1:4" s="2" customFormat="1" ht="39.950000000000003" customHeight="1" x14ac:dyDescent="0.3">
      <c r="A20" s="16" t="s">
        <v>15</v>
      </c>
      <c r="B20" s="17">
        <v>34710</v>
      </c>
      <c r="C20" s="17">
        <v>46356.56</v>
      </c>
      <c r="D20" s="17">
        <f>C20-B20</f>
        <v>11646.559999999998</v>
      </c>
    </row>
    <row r="21" spans="1:4" s="2" customFormat="1" ht="39.950000000000003" customHeight="1" x14ac:dyDescent="0.3">
      <c r="A21" s="16" t="s">
        <v>16</v>
      </c>
      <c r="B21" s="17">
        <v>37414.31</v>
      </c>
      <c r="C21" s="17">
        <v>40344.400000000001</v>
      </c>
      <c r="D21" s="17">
        <f t="shared" ref="D21:D25" si="5">C21-B21</f>
        <v>2930.0900000000038</v>
      </c>
    </row>
    <row r="22" spans="1:4" s="2" customFormat="1" ht="39.950000000000003" customHeight="1" x14ac:dyDescent="0.3">
      <c r="A22" s="16" t="s">
        <v>17</v>
      </c>
      <c r="B22" s="17">
        <v>573004.47</v>
      </c>
      <c r="C22" s="17">
        <v>577196.56999999995</v>
      </c>
      <c r="D22" s="17">
        <f t="shared" si="5"/>
        <v>4192.0999999999767</v>
      </c>
    </row>
    <row r="23" spans="1:4" s="2" customFormat="1" ht="39.950000000000003" customHeight="1" x14ac:dyDescent="0.3">
      <c r="A23" s="16" t="s">
        <v>162</v>
      </c>
      <c r="B23" s="17">
        <v>1300</v>
      </c>
      <c r="C23" s="17">
        <v>0</v>
      </c>
      <c r="D23" s="17">
        <f t="shared" si="5"/>
        <v>-1300</v>
      </c>
    </row>
    <row r="24" spans="1:4" s="2" customFormat="1" ht="39.950000000000003" customHeight="1" x14ac:dyDescent="0.3">
      <c r="A24" s="27" t="s">
        <v>172</v>
      </c>
      <c r="B24" s="17">
        <v>799.37</v>
      </c>
      <c r="C24" s="17">
        <v>1115.8399999999999</v>
      </c>
      <c r="D24" s="17">
        <f t="shared" si="5"/>
        <v>316.46999999999991</v>
      </c>
    </row>
    <row r="25" spans="1:4" s="2" customFormat="1" ht="39.950000000000003" customHeight="1" x14ac:dyDescent="0.3">
      <c r="A25" s="27" t="s">
        <v>173</v>
      </c>
      <c r="B25" s="17">
        <v>713.75</v>
      </c>
      <c r="C25" s="17">
        <v>1168.8</v>
      </c>
      <c r="D25" s="17">
        <f t="shared" si="5"/>
        <v>455.04999999999995</v>
      </c>
    </row>
    <row r="26" spans="1:4" s="12" customFormat="1" ht="39.950000000000003" customHeight="1" x14ac:dyDescent="0.3">
      <c r="A26" s="13" t="s">
        <v>18</v>
      </c>
      <c r="B26" s="14">
        <f>SUM(B27:B33)</f>
        <v>114031.33</v>
      </c>
      <c r="C26" s="14">
        <f t="shared" ref="C26:D26" si="6">SUM(C27:C33)</f>
        <v>102941.83</v>
      </c>
      <c r="D26" s="14">
        <f t="shared" si="6"/>
        <v>-11089.5</v>
      </c>
    </row>
    <row r="27" spans="1:4" s="2" customFormat="1" ht="39.950000000000003" customHeight="1" x14ac:dyDescent="0.3">
      <c r="A27" s="16" t="s">
        <v>19</v>
      </c>
      <c r="B27" s="17">
        <v>1194.4000000000001</v>
      </c>
      <c r="C27" s="32">
        <v>1930</v>
      </c>
      <c r="D27" s="17">
        <f>C27-B27</f>
        <v>735.59999999999991</v>
      </c>
    </row>
    <row r="28" spans="1:4" s="2" customFormat="1" ht="39.950000000000003" customHeight="1" x14ac:dyDescent="0.3">
      <c r="A28" s="16" t="s">
        <v>158</v>
      </c>
      <c r="B28" s="17">
        <v>291.69</v>
      </c>
      <c r="C28" s="17">
        <v>0</v>
      </c>
      <c r="D28" s="17">
        <f t="shared" ref="D28:D33" si="7">C28-B28</f>
        <v>-291.69</v>
      </c>
    </row>
    <row r="29" spans="1:4" s="2" customFormat="1" ht="39.950000000000003" customHeight="1" x14ac:dyDescent="0.3">
      <c r="A29" s="16" t="s">
        <v>20</v>
      </c>
      <c r="B29" s="17">
        <v>1246</v>
      </c>
      <c r="C29" s="17">
        <v>415</v>
      </c>
      <c r="D29" s="17">
        <f t="shared" si="7"/>
        <v>-831</v>
      </c>
    </row>
    <row r="30" spans="1:4" s="2" customFormat="1" ht="39.950000000000003" customHeight="1" x14ac:dyDescent="0.3">
      <c r="A30" s="16" t="s">
        <v>21</v>
      </c>
      <c r="B30" s="17">
        <v>88680</v>
      </c>
      <c r="C30" s="17">
        <v>77380</v>
      </c>
      <c r="D30" s="17">
        <f t="shared" si="7"/>
        <v>-11300</v>
      </c>
    </row>
    <row r="31" spans="1:4" s="2" customFormat="1" ht="39.950000000000003" customHeight="1" x14ac:dyDescent="0.3">
      <c r="A31" s="27" t="s">
        <v>141</v>
      </c>
      <c r="B31" s="17">
        <v>22101.74</v>
      </c>
      <c r="C31" s="17">
        <v>22849.33</v>
      </c>
      <c r="D31" s="17">
        <f t="shared" si="7"/>
        <v>747.59000000000015</v>
      </c>
    </row>
    <row r="32" spans="1:4" s="2" customFormat="1" ht="39.950000000000003" customHeight="1" x14ac:dyDescent="0.3">
      <c r="A32" s="27" t="s">
        <v>166</v>
      </c>
      <c r="B32" s="17">
        <v>500</v>
      </c>
      <c r="C32" s="17">
        <v>350</v>
      </c>
      <c r="D32" s="17">
        <f t="shared" si="7"/>
        <v>-150</v>
      </c>
    </row>
    <row r="33" spans="1:4" s="2" customFormat="1" ht="39.950000000000003" customHeight="1" x14ac:dyDescent="0.3">
      <c r="A33" s="16" t="s">
        <v>22</v>
      </c>
      <c r="B33" s="17">
        <v>17.5</v>
      </c>
      <c r="C33" s="17">
        <v>17.5</v>
      </c>
      <c r="D33" s="17">
        <f t="shared" si="7"/>
        <v>0</v>
      </c>
    </row>
    <row r="34" spans="1:4" s="12" customFormat="1" ht="39.950000000000003" customHeight="1" x14ac:dyDescent="0.3">
      <c r="A34" s="13" t="s">
        <v>23</v>
      </c>
      <c r="B34" s="14">
        <f>SUM(B35:B36)</f>
        <v>-1909.7300000000032</v>
      </c>
      <c r="C34" s="14">
        <f t="shared" ref="C34:D34" si="8">SUM(C35:C36)</f>
        <v>-11096.429999999997</v>
      </c>
      <c r="D34" s="14">
        <f t="shared" si="8"/>
        <v>-9186.6999999999935</v>
      </c>
    </row>
    <row r="35" spans="1:4" s="2" customFormat="1" ht="39.950000000000003" customHeight="1" x14ac:dyDescent="0.3">
      <c r="A35" s="16" t="s">
        <v>24</v>
      </c>
      <c r="B35" s="17">
        <v>-42673.32</v>
      </c>
      <c r="C35" s="32">
        <v>-40763.589999999997</v>
      </c>
      <c r="D35" s="17">
        <f>C35-B35</f>
        <v>1909.7300000000032</v>
      </c>
    </row>
    <row r="36" spans="1:4" s="2" customFormat="1" ht="39.950000000000003" customHeight="1" x14ac:dyDescent="0.3">
      <c r="A36" s="16" t="s">
        <v>25</v>
      </c>
      <c r="B36" s="17">
        <v>40763.589999999997</v>
      </c>
      <c r="C36" s="17">
        <v>29667.16</v>
      </c>
      <c r="D36" s="17">
        <f>C36-B36</f>
        <v>-11096.429999999997</v>
      </c>
    </row>
    <row r="37" spans="1:4" s="2" customFormat="1" ht="39.950000000000003" customHeight="1" x14ac:dyDescent="0.3">
      <c r="A37" s="13" t="s">
        <v>26</v>
      </c>
      <c r="B37" s="15">
        <f>B34+B26+B19+B15+B7</f>
        <v>11934025.58</v>
      </c>
      <c r="C37" s="15">
        <f>C34+C26+C19+C15+C7</f>
        <v>12010117.41</v>
      </c>
      <c r="D37" s="15">
        <f>D34+D26+D19+D15+D7</f>
        <v>76091.829999999463</v>
      </c>
    </row>
    <row r="38" spans="1:4" s="11" customFormat="1" ht="39.950000000000003" customHeight="1" x14ac:dyDescent="0.35">
      <c r="A38" s="18" t="s">
        <v>27</v>
      </c>
      <c r="B38" s="19"/>
      <c r="C38" s="15"/>
      <c r="D38" s="19"/>
    </row>
    <row r="39" spans="1:4" s="12" customFormat="1" ht="39.950000000000003" customHeight="1" x14ac:dyDescent="0.3">
      <c r="A39" s="13" t="s">
        <v>28</v>
      </c>
      <c r="B39" s="14">
        <f t="shared" ref="B39:D39" si="9">B40+B47+B50+B53</f>
        <v>-2594241.65</v>
      </c>
      <c r="C39" s="14">
        <f t="shared" si="9"/>
        <v>-2871856.4400000004</v>
      </c>
      <c r="D39" s="14">
        <f t="shared" si="9"/>
        <v>-277614.79000000004</v>
      </c>
    </row>
    <row r="40" spans="1:4" s="11" customFormat="1" ht="39.950000000000003" customHeight="1" x14ac:dyDescent="0.35">
      <c r="A40" s="20" t="s">
        <v>29</v>
      </c>
      <c r="B40" s="21">
        <f>SUM(B41:B46)</f>
        <v>-1957226.52</v>
      </c>
      <c r="C40" s="21">
        <f t="shared" ref="C40:D40" si="10">SUM(C41:C46)</f>
        <v>-2021649.36</v>
      </c>
      <c r="D40" s="21">
        <f t="shared" si="10"/>
        <v>-64422.840000000018</v>
      </c>
    </row>
    <row r="41" spans="1:4" s="2" customFormat="1" ht="39.950000000000003" customHeight="1" x14ac:dyDescent="0.3">
      <c r="A41" s="16" t="s">
        <v>30</v>
      </c>
      <c r="B41" s="17">
        <v>-1041146.36</v>
      </c>
      <c r="C41" s="32">
        <v>-1014973.25</v>
      </c>
      <c r="D41" s="17">
        <f>C41-B41</f>
        <v>26173.109999999986</v>
      </c>
    </row>
    <row r="42" spans="1:4" s="2" customFormat="1" ht="39.950000000000003" customHeight="1" x14ac:dyDescent="0.3">
      <c r="A42" s="16" t="s">
        <v>31</v>
      </c>
      <c r="B42" s="17">
        <v>-12979.98</v>
      </c>
      <c r="C42" s="17">
        <v>-22052.05</v>
      </c>
      <c r="D42" s="17">
        <f t="shared" ref="D42:D46" si="11">C42-B42</f>
        <v>-9072.07</v>
      </c>
    </row>
    <row r="43" spans="1:4" s="2" customFormat="1" ht="39.950000000000003" customHeight="1" x14ac:dyDescent="0.3">
      <c r="A43" s="16" t="s">
        <v>163</v>
      </c>
      <c r="B43" s="17">
        <v>-161392.79999999999</v>
      </c>
      <c r="C43" s="17">
        <v>-161392.79999999999</v>
      </c>
      <c r="D43" s="17">
        <f t="shared" si="11"/>
        <v>0</v>
      </c>
    </row>
    <row r="44" spans="1:4" s="2" customFormat="1" ht="39.950000000000003" customHeight="1" x14ac:dyDescent="0.3">
      <c r="A44" s="29" t="s">
        <v>164</v>
      </c>
      <c r="B44" s="17">
        <v>-439035.85</v>
      </c>
      <c r="C44" s="17">
        <v>-439035.85</v>
      </c>
      <c r="D44" s="17">
        <f t="shared" si="11"/>
        <v>0</v>
      </c>
    </row>
    <row r="45" spans="1:4" s="2" customFormat="1" ht="39.950000000000003" customHeight="1" x14ac:dyDescent="0.3">
      <c r="A45" s="29" t="s">
        <v>165</v>
      </c>
      <c r="B45" s="17">
        <v>-255266.13</v>
      </c>
      <c r="C45" s="17">
        <v>-255266.13</v>
      </c>
      <c r="D45" s="17">
        <f t="shared" si="11"/>
        <v>0</v>
      </c>
    </row>
    <row r="46" spans="1:4" s="2" customFormat="1" ht="39.950000000000003" customHeight="1" x14ac:dyDescent="0.3">
      <c r="A46" s="29" t="s">
        <v>142</v>
      </c>
      <c r="B46" s="17">
        <v>-47405.4</v>
      </c>
      <c r="C46" s="17">
        <v>-128929.28</v>
      </c>
      <c r="D46" s="17">
        <f t="shared" si="11"/>
        <v>-81523.88</v>
      </c>
    </row>
    <row r="47" spans="1:4" s="11" customFormat="1" ht="39.950000000000003" customHeight="1" x14ac:dyDescent="0.35">
      <c r="A47" s="20" t="s">
        <v>32</v>
      </c>
      <c r="B47" s="21">
        <f>SUM(B48:B49)</f>
        <v>-477052.75</v>
      </c>
      <c r="C47" s="21">
        <f t="shared" ref="C47:D47" si="12">SUM(C48:C49)</f>
        <v>-494089.94</v>
      </c>
      <c r="D47" s="21">
        <f t="shared" si="12"/>
        <v>-17037.189999999995</v>
      </c>
    </row>
    <row r="48" spans="1:4" s="2" customFormat="1" ht="39.950000000000003" customHeight="1" x14ac:dyDescent="0.3">
      <c r="A48" s="16" t="s">
        <v>33</v>
      </c>
      <c r="B48" s="17">
        <v>-468375.81</v>
      </c>
      <c r="C48" s="32">
        <v>-485758.37</v>
      </c>
      <c r="D48" s="17">
        <f>C48-B48</f>
        <v>-17382.559999999998</v>
      </c>
    </row>
    <row r="49" spans="1:4" s="2" customFormat="1" ht="39.950000000000003" customHeight="1" x14ac:dyDescent="0.3">
      <c r="A49" s="16" t="s">
        <v>34</v>
      </c>
      <c r="B49" s="17">
        <v>-8676.94</v>
      </c>
      <c r="C49" s="17">
        <v>-8331.57</v>
      </c>
      <c r="D49" s="17">
        <f>C49-B49</f>
        <v>345.3700000000008</v>
      </c>
    </row>
    <row r="50" spans="1:4" s="12" customFormat="1" ht="39.950000000000003" customHeight="1" x14ac:dyDescent="0.35">
      <c r="A50" s="35" t="s">
        <v>35</v>
      </c>
      <c r="B50" s="34">
        <f>SUM(B51:B52)</f>
        <v>-127825.98</v>
      </c>
      <c r="C50" s="34">
        <f t="shared" ref="C50:D50" si="13">SUM(C51:C52)</f>
        <v>-343466.94</v>
      </c>
      <c r="D50" s="34">
        <f t="shared" si="13"/>
        <v>-215640.96000000002</v>
      </c>
    </row>
    <row r="51" spans="1:4" s="2" customFormat="1" ht="39.950000000000003" customHeight="1" x14ac:dyDescent="0.3">
      <c r="A51" s="16" t="s">
        <v>36</v>
      </c>
      <c r="B51" s="17">
        <v>-99622.12</v>
      </c>
      <c r="C51" s="32">
        <v>-314434.33</v>
      </c>
      <c r="D51" s="17">
        <f>C51-B51</f>
        <v>-214812.21000000002</v>
      </c>
    </row>
    <row r="52" spans="1:4" s="2" customFormat="1" ht="39.950000000000003" customHeight="1" x14ac:dyDescent="0.3">
      <c r="A52" s="16" t="s">
        <v>37</v>
      </c>
      <c r="B52" s="17">
        <v>-28203.86</v>
      </c>
      <c r="C52" s="17">
        <v>-29032.61</v>
      </c>
      <c r="D52" s="17">
        <f>C52-B52</f>
        <v>-828.75</v>
      </c>
    </row>
    <row r="53" spans="1:4" s="11" customFormat="1" ht="39.950000000000003" customHeight="1" x14ac:dyDescent="0.35">
      <c r="A53" s="20" t="s">
        <v>38</v>
      </c>
      <c r="B53" s="34">
        <f>SUM(B54:B57)</f>
        <v>-32136.400000000001</v>
      </c>
      <c r="C53" s="34">
        <f t="shared" ref="C53:D53" si="14">SUM(C54:C57)</f>
        <v>-12650.2</v>
      </c>
      <c r="D53" s="34">
        <f t="shared" si="14"/>
        <v>19486.2</v>
      </c>
    </row>
    <row r="54" spans="1:4" s="2" customFormat="1" ht="39.950000000000003" customHeight="1" x14ac:dyDescent="0.3">
      <c r="A54" s="16" t="s">
        <v>39</v>
      </c>
      <c r="B54" s="17">
        <v>-19200</v>
      </c>
      <c r="C54" s="32">
        <v>-1520</v>
      </c>
      <c r="D54" s="17">
        <f>C54-B54</f>
        <v>17680</v>
      </c>
    </row>
    <row r="55" spans="1:4" s="2" customFormat="1" ht="39.950000000000003" customHeight="1" x14ac:dyDescent="0.3">
      <c r="A55" s="16" t="s">
        <v>40</v>
      </c>
      <c r="B55" s="17">
        <v>-3000</v>
      </c>
      <c r="C55" s="17">
        <v>-3000</v>
      </c>
      <c r="D55" s="17">
        <f t="shared" ref="D55:D57" si="15">C55-B55</f>
        <v>0</v>
      </c>
    </row>
    <row r="56" spans="1:4" s="2" customFormat="1" ht="39.950000000000003" customHeight="1" x14ac:dyDescent="0.3">
      <c r="A56" s="29" t="s">
        <v>143</v>
      </c>
      <c r="B56" s="17">
        <v>-8000</v>
      </c>
      <c r="C56" s="17">
        <v>-8000</v>
      </c>
      <c r="D56" s="17">
        <f t="shared" si="15"/>
        <v>0</v>
      </c>
    </row>
    <row r="57" spans="1:4" s="2" customFormat="1" ht="39.950000000000003" customHeight="1" x14ac:dyDescent="0.3">
      <c r="A57" s="16" t="s">
        <v>41</v>
      </c>
      <c r="B57" s="17">
        <v>-1936.4</v>
      </c>
      <c r="C57" s="17">
        <v>-130.19999999999999</v>
      </c>
      <c r="D57" s="17">
        <f t="shared" si="15"/>
        <v>1806.2</v>
      </c>
    </row>
    <row r="58" spans="1:4" s="12" customFormat="1" ht="39.950000000000003" customHeight="1" x14ac:dyDescent="0.3">
      <c r="A58" s="13" t="s">
        <v>42</v>
      </c>
      <c r="B58" s="14">
        <f>B59+B96+B98+B109+B114</f>
        <v>-3718360.52</v>
      </c>
      <c r="C58" s="14">
        <f>C59+C96+C98+C109+C114</f>
        <v>-3831121.05</v>
      </c>
      <c r="D58" s="14">
        <f>D59+D96+D98+D109+D114</f>
        <v>-112760.5300000001</v>
      </c>
    </row>
    <row r="59" spans="1:4" s="11" customFormat="1" ht="39.950000000000003" customHeight="1" x14ac:dyDescent="0.35">
      <c r="A59" s="20" t="s">
        <v>43</v>
      </c>
      <c r="B59" s="34">
        <f t="shared" ref="B59:D59" si="16">SUM(B60:B95)</f>
        <v>-2077402.04</v>
      </c>
      <c r="C59" s="34">
        <f t="shared" si="16"/>
        <v>-2163000.1799999997</v>
      </c>
      <c r="D59" s="34">
        <f t="shared" si="16"/>
        <v>-85598.140000000087</v>
      </c>
    </row>
    <row r="60" spans="1:4" s="2" customFormat="1" ht="39.950000000000003" customHeight="1" x14ac:dyDescent="0.3">
      <c r="A60" s="16" t="s">
        <v>44</v>
      </c>
      <c r="B60" s="17">
        <v>-1551.96</v>
      </c>
      <c r="C60" s="32">
        <v>-1544.01</v>
      </c>
      <c r="D60" s="17">
        <f>C60-B60</f>
        <v>7.9500000000000455</v>
      </c>
    </row>
    <row r="61" spans="1:4" s="2" customFormat="1" ht="39.950000000000003" customHeight="1" x14ac:dyDescent="0.3">
      <c r="A61" s="16" t="s">
        <v>45</v>
      </c>
      <c r="B61" s="17">
        <v>-3531.24</v>
      </c>
      <c r="C61" s="17">
        <v>-3229.74</v>
      </c>
      <c r="D61" s="17">
        <f t="shared" ref="D61:D95" si="17">C61-B61</f>
        <v>301.5</v>
      </c>
    </row>
    <row r="62" spans="1:4" s="2" customFormat="1" ht="39.950000000000003" customHeight="1" x14ac:dyDescent="0.3">
      <c r="A62" s="16" t="s">
        <v>46</v>
      </c>
      <c r="B62" s="17">
        <v>-82456.7</v>
      </c>
      <c r="C62" s="17">
        <v>-76618.850000000006</v>
      </c>
      <c r="D62" s="17">
        <f t="shared" si="17"/>
        <v>5837.8499999999913</v>
      </c>
    </row>
    <row r="63" spans="1:4" s="2" customFormat="1" ht="39.950000000000003" customHeight="1" x14ac:dyDescent="0.3">
      <c r="A63" s="16" t="s">
        <v>47</v>
      </c>
      <c r="B63" s="17">
        <v>-162.25</v>
      </c>
      <c r="C63" s="17">
        <v>-164.41</v>
      </c>
      <c r="D63" s="17">
        <f t="shared" si="17"/>
        <v>-2.1599999999999966</v>
      </c>
    </row>
    <row r="64" spans="1:4" s="2" customFormat="1" ht="39.950000000000003" customHeight="1" x14ac:dyDescent="0.3">
      <c r="A64" s="16" t="s">
        <v>48</v>
      </c>
      <c r="B64" s="17">
        <v>-100490.36</v>
      </c>
      <c r="C64" s="17">
        <v>-100154.12</v>
      </c>
      <c r="D64" s="17">
        <f t="shared" si="17"/>
        <v>336.24000000000524</v>
      </c>
    </row>
    <row r="65" spans="1:4" s="2" customFormat="1" ht="39.950000000000003" customHeight="1" x14ac:dyDescent="0.3">
      <c r="A65" s="16" t="s">
        <v>49</v>
      </c>
      <c r="B65" s="17">
        <v>-8139.84</v>
      </c>
      <c r="C65" s="17">
        <v>-8139.84</v>
      </c>
      <c r="D65" s="17">
        <f t="shared" si="17"/>
        <v>0</v>
      </c>
    </row>
    <row r="66" spans="1:4" s="2" customFormat="1" ht="39.950000000000003" customHeight="1" x14ac:dyDescent="0.3">
      <c r="A66" s="16" t="s">
        <v>50</v>
      </c>
      <c r="B66" s="17">
        <v>-13499.09</v>
      </c>
      <c r="C66" s="17">
        <v>-13911.13</v>
      </c>
      <c r="D66" s="17">
        <f t="shared" si="17"/>
        <v>-412.03999999999905</v>
      </c>
    </row>
    <row r="67" spans="1:4" s="2" customFormat="1" ht="39.950000000000003" customHeight="1" x14ac:dyDescent="0.3">
      <c r="A67" s="16" t="s">
        <v>51</v>
      </c>
      <c r="B67" s="17">
        <v>-139839.04000000001</v>
      </c>
      <c r="C67" s="17">
        <v>-155751.01</v>
      </c>
      <c r="D67" s="17">
        <f t="shared" si="17"/>
        <v>-15911.970000000001</v>
      </c>
    </row>
    <row r="68" spans="1:4" s="2" customFormat="1" ht="39.950000000000003" customHeight="1" x14ac:dyDescent="0.3">
      <c r="A68" s="16" t="s">
        <v>52</v>
      </c>
      <c r="B68" s="17">
        <v>-3251.51</v>
      </c>
      <c r="C68" s="17">
        <v>-1197.26</v>
      </c>
      <c r="D68" s="17">
        <f t="shared" si="17"/>
        <v>2054.25</v>
      </c>
    </row>
    <row r="69" spans="1:4" s="2" customFormat="1" ht="39.950000000000003" customHeight="1" x14ac:dyDescent="0.3">
      <c r="A69" s="16" t="s">
        <v>53</v>
      </c>
      <c r="B69" s="17">
        <v>-4754.51</v>
      </c>
      <c r="C69" s="17">
        <v>-8545.74</v>
      </c>
      <c r="D69" s="17">
        <f t="shared" si="17"/>
        <v>-3791.2299999999996</v>
      </c>
    </row>
    <row r="70" spans="1:4" s="2" customFormat="1" ht="39.950000000000003" customHeight="1" x14ac:dyDescent="0.3">
      <c r="A70" s="29" t="s">
        <v>144</v>
      </c>
      <c r="B70" s="17">
        <v>-7104.16</v>
      </c>
      <c r="C70" s="17">
        <v>-7104.16</v>
      </c>
      <c r="D70" s="17">
        <f t="shared" si="17"/>
        <v>0</v>
      </c>
    </row>
    <row r="71" spans="1:4" s="2" customFormat="1" ht="39.950000000000003" customHeight="1" x14ac:dyDescent="0.3">
      <c r="A71" s="16" t="s">
        <v>54</v>
      </c>
      <c r="B71" s="17">
        <v>-43506.01</v>
      </c>
      <c r="C71" s="17">
        <v>-95363.12</v>
      </c>
      <c r="D71" s="17">
        <f t="shared" si="17"/>
        <v>-51857.109999999993</v>
      </c>
    </row>
    <row r="72" spans="1:4" s="2" customFormat="1" ht="39.950000000000003" customHeight="1" x14ac:dyDescent="0.3">
      <c r="A72" s="16" t="s">
        <v>55</v>
      </c>
      <c r="B72" s="17">
        <v>-252391.97</v>
      </c>
      <c r="C72" s="17">
        <v>-233496.04</v>
      </c>
      <c r="D72" s="17">
        <f t="shared" si="17"/>
        <v>18895.929999999993</v>
      </c>
    </row>
    <row r="73" spans="1:4" s="2" customFormat="1" ht="39.950000000000003" customHeight="1" x14ac:dyDescent="0.3">
      <c r="A73" s="16" t="s">
        <v>56</v>
      </c>
      <c r="B73" s="17">
        <v>-545.79999999999995</v>
      </c>
      <c r="C73" s="17">
        <v>-590.29999999999995</v>
      </c>
      <c r="D73" s="17">
        <f t="shared" si="17"/>
        <v>-44.5</v>
      </c>
    </row>
    <row r="74" spans="1:4" s="2" customFormat="1" ht="39.950000000000003" customHeight="1" x14ac:dyDescent="0.3">
      <c r="A74" s="29" t="s">
        <v>157</v>
      </c>
      <c r="B74" s="17">
        <v>-9760</v>
      </c>
      <c r="C74" s="17">
        <v>0</v>
      </c>
      <c r="D74" s="17">
        <f t="shared" si="17"/>
        <v>9760</v>
      </c>
    </row>
    <row r="75" spans="1:4" s="2" customFormat="1" ht="39.950000000000003" customHeight="1" x14ac:dyDescent="0.3">
      <c r="A75" s="16" t="s">
        <v>57</v>
      </c>
      <c r="B75" s="17">
        <v>-24652.73</v>
      </c>
      <c r="C75" s="17">
        <v>-24137.15</v>
      </c>
      <c r="D75" s="17">
        <f t="shared" si="17"/>
        <v>515.57999999999811</v>
      </c>
    </row>
    <row r="76" spans="1:4" s="2" customFormat="1" ht="39.950000000000003" customHeight="1" x14ac:dyDescent="0.3">
      <c r="A76" s="16" t="s">
        <v>58</v>
      </c>
      <c r="B76" s="17">
        <v>-7569.19</v>
      </c>
      <c r="C76" s="17">
        <v>-7562.5</v>
      </c>
      <c r="D76" s="17">
        <f>C76-B76</f>
        <v>6.6899999999995998</v>
      </c>
    </row>
    <row r="77" spans="1:4" s="2" customFormat="1" ht="39.950000000000003" customHeight="1" x14ac:dyDescent="0.3">
      <c r="A77" s="16" t="s">
        <v>59</v>
      </c>
      <c r="B77" s="17">
        <v>-587.69000000000005</v>
      </c>
      <c r="C77" s="17">
        <v>-494.09</v>
      </c>
      <c r="D77" s="17">
        <f t="shared" si="17"/>
        <v>93.60000000000008</v>
      </c>
    </row>
    <row r="78" spans="1:4" s="2" customFormat="1" ht="39.950000000000003" customHeight="1" x14ac:dyDescent="0.3">
      <c r="A78" s="16" t="s">
        <v>60</v>
      </c>
      <c r="B78" s="17">
        <v>-60027.83</v>
      </c>
      <c r="C78" s="17">
        <v>-58720.47</v>
      </c>
      <c r="D78" s="17">
        <f t="shared" si="17"/>
        <v>1307.3600000000006</v>
      </c>
    </row>
    <row r="79" spans="1:4" s="2" customFormat="1" ht="39.950000000000003" customHeight="1" x14ac:dyDescent="0.3">
      <c r="A79" s="16" t="s">
        <v>61</v>
      </c>
      <c r="B79" s="17">
        <v>-211.64</v>
      </c>
      <c r="C79" s="17">
        <v>-205.82</v>
      </c>
      <c r="D79" s="17">
        <f t="shared" si="17"/>
        <v>5.8199999999999932</v>
      </c>
    </row>
    <row r="80" spans="1:4" s="2" customFormat="1" ht="39.950000000000003" customHeight="1" x14ac:dyDescent="0.3">
      <c r="A80" s="16" t="s">
        <v>62</v>
      </c>
      <c r="B80" s="17">
        <v>-118292.7</v>
      </c>
      <c r="C80" s="17">
        <v>-118523.63</v>
      </c>
      <c r="D80" s="17">
        <f t="shared" si="17"/>
        <v>-230.93000000000757</v>
      </c>
    </row>
    <row r="81" spans="1:4" s="2" customFormat="1" ht="39.950000000000003" customHeight="1" x14ac:dyDescent="0.3">
      <c r="A81" s="16" t="s">
        <v>63</v>
      </c>
      <c r="B81" s="17">
        <v>-19892.7</v>
      </c>
      <c r="C81" s="17">
        <v>-26260.03</v>
      </c>
      <c r="D81" s="17">
        <f t="shared" si="17"/>
        <v>-6367.3299999999981</v>
      </c>
    </row>
    <row r="82" spans="1:4" s="2" customFormat="1" ht="39.950000000000003" customHeight="1" x14ac:dyDescent="0.3">
      <c r="A82" s="16" t="s">
        <v>64</v>
      </c>
      <c r="B82" s="17">
        <v>-30536.6</v>
      </c>
      <c r="C82" s="17">
        <v>-36356</v>
      </c>
      <c r="D82" s="17">
        <f t="shared" si="17"/>
        <v>-5819.4000000000015</v>
      </c>
    </row>
    <row r="83" spans="1:4" s="2" customFormat="1" ht="39.950000000000003" customHeight="1" x14ac:dyDescent="0.3">
      <c r="A83" s="16" t="s">
        <v>65</v>
      </c>
      <c r="B83" s="17">
        <v>-910198.96</v>
      </c>
      <c r="C83" s="17">
        <v>-899723.16</v>
      </c>
      <c r="D83" s="17">
        <f t="shared" si="17"/>
        <v>10475.79999999993</v>
      </c>
    </row>
    <row r="84" spans="1:4" s="2" customFormat="1" ht="39.950000000000003" customHeight="1" x14ac:dyDescent="0.3">
      <c r="A84" s="16" t="s">
        <v>66</v>
      </c>
      <c r="B84" s="17">
        <v>-3050</v>
      </c>
      <c r="C84" s="17">
        <v>-3050</v>
      </c>
      <c r="D84" s="17">
        <f>C84-B84</f>
        <v>0</v>
      </c>
    </row>
    <row r="85" spans="1:4" s="2" customFormat="1" ht="39.950000000000003" customHeight="1" x14ac:dyDescent="0.3">
      <c r="A85" s="29" t="s">
        <v>145</v>
      </c>
      <c r="B85" s="17">
        <v>-23121.599999999999</v>
      </c>
      <c r="C85" s="17">
        <v>-21929.73</v>
      </c>
      <c r="D85" s="17">
        <f t="shared" si="17"/>
        <v>1191.869999999999</v>
      </c>
    </row>
    <row r="86" spans="1:4" s="2" customFormat="1" ht="39.950000000000003" customHeight="1" x14ac:dyDescent="0.3">
      <c r="A86" s="16" t="s">
        <v>67</v>
      </c>
      <c r="B86" s="17">
        <v>-19020</v>
      </c>
      <c r="C86" s="17">
        <v>-19020</v>
      </c>
      <c r="D86" s="17">
        <f t="shared" si="17"/>
        <v>0</v>
      </c>
    </row>
    <row r="87" spans="1:4" s="2" customFormat="1" ht="39.950000000000003" customHeight="1" x14ac:dyDescent="0.3">
      <c r="A87" s="16" t="s">
        <v>68</v>
      </c>
      <c r="B87" s="17">
        <v>-37421.279999999999</v>
      </c>
      <c r="C87" s="17">
        <v>-37603.68</v>
      </c>
      <c r="D87" s="17">
        <f t="shared" si="17"/>
        <v>-182.40000000000146</v>
      </c>
    </row>
    <row r="88" spans="1:4" s="2" customFormat="1" ht="39.950000000000003" customHeight="1" x14ac:dyDescent="0.3">
      <c r="A88" s="16" t="s">
        <v>69</v>
      </c>
      <c r="B88" s="17">
        <v>-71040</v>
      </c>
      <c r="C88" s="17">
        <v>-95040</v>
      </c>
      <c r="D88" s="17">
        <f t="shared" si="17"/>
        <v>-24000</v>
      </c>
    </row>
    <row r="89" spans="1:4" s="2" customFormat="1" ht="39.950000000000003" customHeight="1" x14ac:dyDescent="0.3">
      <c r="A89" s="16" t="s">
        <v>70</v>
      </c>
      <c r="B89" s="17">
        <v>-17006.8</v>
      </c>
      <c r="C89" s="17">
        <v>-43300.24</v>
      </c>
      <c r="D89" s="17">
        <f t="shared" si="17"/>
        <v>-26293.439999999999</v>
      </c>
    </row>
    <row r="90" spans="1:4" s="2" customFormat="1" ht="39.950000000000003" customHeight="1" x14ac:dyDescent="0.3">
      <c r="A90" s="16" t="s">
        <v>71</v>
      </c>
      <c r="B90" s="17">
        <v>-24411.279999999999</v>
      </c>
      <c r="C90" s="17">
        <v>-23422.21</v>
      </c>
      <c r="D90" s="17">
        <f t="shared" si="17"/>
        <v>989.06999999999971</v>
      </c>
    </row>
    <row r="91" spans="1:4" s="2" customFormat="1" ht="39.950000000000003" customHeight="1" x14ac:dyDescent="0.3">
      <c r="A91" s="16" t="s">
        <v>72</v>
      </c>
      <c r="B91" s="17">
        <v>-5907.5</v>
      </c>
      <c r="C91" s="17">
        <v>-9047.5</v>
      </c>
      <c r="D91" s="17">
        <f t="shared" si="17"/>
        <v>-3140</v>
      </c>
    </row>
    <row r="92" spans="1:4" s="2" customFormat="1" ht="39.950000000000003" customHeight="1" x14ac:dyDescent="0.3">
      <c r="A92" s="16" t="s">
        <v>73</v>
      </c>
      <c r="B92" s="17">
        <v>-5213.6099999999997</v>
      </c>
      <c r="C92" s="17">
        <v>-12454.84</v>
      </c>
      <c r="D92" s="17">
        <f t="shared" si="17"/>
        <v>-7241.2300000000005</v>
      </c>
    </row>
    <row r="93" spans="1:4" s="2" customFormat="1" ht="39.950000000000003" customHeight="1" x14ac:dyDescent="0.3">
      <c r="A93" s="16" t="s">
        <v>74</v>
      </c>
      <c r="B93" s="17">
        <v>-11497.2</v>
      </c>
      <c r="C93" s="17">
        <v>-3185</v>
      </c>
      <c r="D93" s="17">
        <f>C93-B93</f>
        <v>8312.2000000000007</v>
      </c>
    </row>
    <row r="94" spans="1:4" s="2" customFormat="1" ht="39.950000000000003" customHeight="1" x14ac:dyDescent="0.3">
      <c r="A94" s="29" t="s">
        <v>146</v>
      </c>
      <c r="B94" s="17">
        <v>-898.29</v>
      </c>
      <c r="C94" s="17">
        <v>-74.400000000000006</v>
      </c>
      <c r="D94" s="17">
        <f t="shared" si="17"/>
        <v>823.89</v>
      </c>
    </row>
    <row r="95" spans="1:4" s="2" customFormat="1" ht="39.950000000000003" customHeight="1" x14ac:dyDescent="0.3">
      <c r="A95" s="16" t="s">
        <v>75</v>
      </c>
      <c r="B95" s="17">
        <v>-15860</v>
      </c>
      <c r="C95" s="17">
        <v>-17080</v>
      </c>
      <c r="D95" s="17">
        <f t="shared" si="17"/>
        <v>-1220</v>
      </c>
    </row>
    <row r="96" spans="1:4" s="11" customFormat="1" ht="39.950000000000003" customHeight="1" x14ac:dyDescent="0.35">
      <c r="A96" s="20" t="s">
        <v>76</v>
      </c>
      <c r="B96" s="21">
        <f t="shared" ref="B96:D96" si="18">SUM(B97)</f>
        <v>-4026</v>
      </c>
      <c r="C96" s="21">
        <f t="shared" si="18"/>
        <v>-5882.6</v>
      </c>
      <c r="D96" s="21">
        <f t="shared" si="18"/>
        <v>-1856.6000000000004</v>
      </c>
    </row>
    <row r="97" spans="1:4" s="2" customFormat="1" ht="39.950000000000003" customHeight="1" x14ac:dyDescent="0.3">
      <c r="A97" s="29" t="s">
        <v>147</v>
      </c>
      <c r="B97" s="17">
        <v>-4026</v>
      </c>
      <c r="C97" s="32">
        <v>-5882.6</v>
      </c>
      <c r="D97" s="17">
        <f>C97-B97</f>
        <v>-1856.6000000000004</v>
      </c>
    </row>
    <row r="98" spans="1:4" s="11" customFormat="1" ht="39.950000000000003" customHeight="1" x14ac:dyDescent="0.35">
      <c r="A98" s="20" t="s">
        <v>77</v>
      </c>
      <c r="B98" s="21">
        <f>SUM(B99:B108)</f>
        <v>-1002936.3699999999</v>
      </c>
      <c r="C98" s="21">
        <f>SUM(C99:C108)</f>
        <v>-1008120.31</v>
      </c>
      <c r="D98" s="21">
        <f>SUM(D99:D108)</f>
        <v>-5183.940000000026</v>
      </c>
    </row>
    <row r="99" spans="1:4" s="2" customFormat="1" ht="39.950000000000003" customHeight="1" x14ac:dyDescent="0.3">
      <c r="A99" s="16" t="s">
        <v>78</v>
      </c>
      <c r="B99" s="17">
        <v>-5032.83</v>
      </c>
      <c r="C99" s="32">
        <v>-5062.26</v>
      </c>
      <c r="D99" s="17">
        <f>C99-B99</f>
        <v>-29.430000000000291</v>
      </c>
    </row>
    <row r="100" spans="1:4" s="2" customFormat="1" ht="39.950000000000003" customHeight="1" x14ac:dyDescent="0.3">
      <c r="A100" s="16" t="s">
        <v>79</v>
      </c>
      <c r="B100" s="17">
        <v>-10060.030000000001</v>
      </c>
      <c r="C100" s="17">
        <v>-11485.24</v>
      </c>
      <c r="D100" s="17">
        <f t="shared" ref="D100:D113" si="19">C100-B100</f>
        <v>-1425.2099999999991</v>
      </c>
    </row>
    <row r="101" spans="1:4" s="2" customFormat="1" ht="39.950000000000003" customHeight="1" x14ac:dyDescent="0.3">
      <c r="A101" s="16" t="s">
        <v>80</v>
      </c>
      <c r="B101" s="17">
        <v>-1100</v>
      </c>
      <c r="C101" s="17">
        <v>-445</v>
      </c>
      <c r="D101" s="17">
        <f t="shared" si="19"/>
        <v>655</v>
      </c>
    </row>
    <row r="102" spans="1:4" s="2" customFormat="1" ht="39.950000000000003" customHeight="1" x14ac:dyDescent="0.3">
      <c r="A102" s="16" t="s">
        <v>81</v>
      </c>
      <c r="B102" s="17">
        <v>0</v>
      </c>
      <c r="C102" s="17">
        <v>-206</v>
      </c>
      <c r="D102" s="17">
        <f t="shared" si="19"/>
        <v>-206</v>
      </c>
    </row>
    <row r="103" spans="1:4" s="2" customFormat="1" ht="39.950000000000003" customHeight="1" x14ac:dyDescent="0.3">
      <c r="A103" s="16" t="s">
        <v>82</v>
      </c>
      <c r="B103" s="17">
        <v>-44550</v>
      </c>
      <c r="C103" s="17">
        <v>-45021</v>
      </c>
      <c r="D103" s="17">
        <f t="shared" si="19"/>
        <v>-471</v>
      </c>
    </row>
    <row r="104" spans="1:4" s="2" customFormat="1" ht="39.950000000000003" customHeight="1" x14ac:dyDescent="0.3">
      <c r="A104" s="16" t="s">
        <v>83</v>
      </c>
      <c r="B104" s="17">
        <v>-325945.36</v>
      </c>
      <c r="C104" s="17">
        <v>-329645.95</v>
      </c>
      <c r="D104" s="17">
        <f t="shared" si="19"/>
        <v>-3700.5900000000256</v>
      </c>
    </row>
    <row r="105" spans="1:4" s="2" customFormat="1" ht="39.950000000000003" customHeight="1" x14ac:dyDescent="0.3">
      <c r="A105" s="16" t="s">
        <v>84</v>
      </c>
      <c r="B105" s="17">
        <v>9.5</v>
      </c>
      <c r="C105" s="17">
        <v>18.690000000000001</v>
      </c>
      <c r="D105" s="17">
        <f t="shared" si="19"/>
        <v>9.1900000000000013</v>
      </c>
    </row>
    <row r="106" spans="1:4" s="2" customFormat="1" ht="39.950000000000003" customHeight="1" x14ac:dyDescent="0.3">
      <c r="A106" s="16" t="s">
        <v>85</v>
      </c>
      <c r="B106" s="17">
        <v>-2.99</v>
      </c>
      <c r="C106" s="17">
        <v>-10.09</v>
      </c>
      <c r="D106" s="17">
        <f t="shared" si="19"/>
        <v>-7.1</v>
      </c>
    </row>
    <row r="107" spans="1:4" s="2" customFormat="1" ht="39.950000000000003" customHeight="1" x14ac:dyDescent="0.3">
      <c r="A107" s="16" t="s">
        <v>86</v>
      </c>
      <c r="B107" s="17">
        <v>-616252.46</v>
      </c>
      <c r="C107" s="17">
        <v>-616252.46</v>
      </c>
      <c r="D107" s="17">
        <f t="shared" si="19"/>
        <v>0</v>
      </c>
    </row>
    <row r="108" spans="1:4" s="2" customFormat="1" ht="39.950000000000003" customHeight="1" x14ac:dyDescent="0.3">
      <c r="A108" s="16" t="s">
        <v>87</v>
      </c>
      <c r="B108" s="17">
        <v>-2.2000000000000002</v>
      </c>
      <c r="C108" s="17">
        <v>-11</v>
      </c>
      <c r="D108" s="17">
        <f t="shared" si="19"/>
        <v>-8.8000000000000007</v>
      </c>
    </row>
    <row r="109" spans="1:4" s="11" customFormat="1" ht="39.950000000000003" customHeight="1" x14ac:dyDescent="0.35">
      <c r="A109" s="20" t="s">
        <v>88</v>
      </c>
      <c r="B109" s="21">
        <f t="shared" ref="B109:D109" si="20">SUM(B110:B113)</f>
        <v>-450758.50000000006</v>
      </c>
      <c r="C109" s="21">
        <f t="shared" si="20"/>
        <v>-485510.94</v>
      </c>
      <c r="D109" s="21">
        <f t="shared" si="20"/>
        <v>-34752.439999999973</v>
      </c>
    </row>
    <row r="110" spans="1:4" s="2" customFormat="1" ht="39.950000000000003" customHeight="1" x14ac:dyDescent="0.3">
      <c r="A110" s="16" t="s">
        <v>89</v>
      </c>
      <c r="B110" s="17">
        <v>-149213.42000000001</v>
      </c>
      <c r="C110" s="17">
        <v>-151659.96</v>
      </c>
      <c r="D110" s="17">
        <f t="shared" si="19"/>
        <v>-2446.539999999979</v>
      </c>
    </row>
    <row r="111" spans="1:4" s="2" customFormat="1" ht="39.950000000000003" customHeight="1" x14ac:dyDescent="0.3">
      <c r="A111" s="16" t="s">
        <v>90</v>
      </c>
      <c r="B111" s="17">
        <v>-34270.42</v>
      </c>
      <c r="C111" s="17">
        <v>-45812.84</v>
      </c>
      <c r="D111" s="17">
        <f t="shared" si="19"/>
        <v>-11542.419999999998</v>
      </c>
    </row>
    <row r="112" spans="1:4" s="2" customFormat="1" ht="39.950000000000003" customHeight="1" x14ac:dyDescent="0.3">
      <c r="A112" s="16" t="s">
        <v>91</v>
      </c>
      <c r="B112" s="17">
        <v>-177155.22</v>
      </c>
      <c r="C112" s="17">
        <v>-186463.63</v>
      </c>
      <c r="D112" s="17">
        <f t="shared" si="19"/>
        <v>-9308.4100000000035</v>
      </c>
    </row>
    <row r="113" spans="1:4" s="2" customFormat="1" ht="39.950000000000003" customHeight="1" x14ac:dyDescent="0.3">
      <c r="A113" s="16" t="s">
        <v>92</v>
      </c>
      <c r="B113" s="17">
        <v>-90119.44</v>
      </c>
      <c r="C113" s="17">
        <v>-101574.51</v>
      </c>
      <c r="D113" s="17">
        <f t="shared" si="19"/>
        <v>-11455.069999999992</v>
      </c>
    </row>
    <row r="114" spans="1:4" s="11" customFormat="1" ht="39.950000000000003" customHeight="1" x14ac:dyDescent="0.35">
      <c r="A114" s="20" t="s">
        <v>93</v>
      </c>
      <c r="B114" s="21">
        <f t="shared" ref="B114:D114" si="21">SUM(B115:B123)</f>
        <v>-183237.61</v>
      </c>
      <c r="C114" s="21">
        <f t="shared" si="21"/>
        <v>-168607.02</v>
      </c>
      <c r="D114" s="21">
        <f t="shared" si="21"/>
        <v>14630.59</v>
      </c>
    </row>
    <row r="115" spans="1:4" s="2" customFormat="1" ht="39.950000000000003" customHeight="1" x14ac:dyDescent="0.3">
      <c r="A115" s="16" t="s">
        <v>94</v>
      </c>
      <c r="B115" s="32">
        <v>-13654.4</v>
      </c>
      <c r="C115" s="32">
        <v>-13855.2</v>
      </c>
      <c r="D115" s="32">
        <f>C115-B115</f>
        <v>-200.80000000000109</v>
      </c>
    </row>
    <row r="116" spans="1:4" s="2" customFormat="1" ht="39.950000000000003" customHeight="1" x14ac:dyDescent="0.3">
      <c r="A116" s="16" t="s">
        <v>95</v>
      </c>
      <c r="B116" s="32">
        <v>-53976</v>
      </c>
      <c r="C116" s="33">
        <v>-53976</v>
      </c>
      <c r="D116" s="32">
        <f t="shared" ref="D116:D123" si="22">C116-B116</f>
        <v>0</v>
      </c>
    </row>
    <row r="117" spans="1:4" s="2" customFormat="1" ht="39.950000000000003" customHeight="1" x14ac:dyDescent="0.3">
      <c r="A117" s="16" t="s">
        <v>96</v>
      </c>
      <c r="B117" s="32">
        <v>-44578</v>
      </c>
      <c r="C117" s="32">
        <v>-44578</v>
      </c>
      <c r="D117" s="32">
        <f t="shared" si="22"/>
        <v>0</v>
      </c>
    </row>
    <row r="118" spans="1:4" s="2" customFormat="1" ht="39.950000000000003" customHeight="1" x14ac:dyDescent="0.3">
      <c r="A118" s="16" t="s">
        <v>97</v>
      </c>
      <c r="B118" s="32">
        <v>-13494</v>
      </c>
      <c r="C118" s="32">
        <v>-13494</v>
      </c>
      <c r="D118" s="32">
        <f t="shared" si="22"/>
        <v>0</v>
      </c>
    </row>
    <row r="119" spans="1:4" s="2" customFormat="1" ht="39.950000000000003" customHeight="1" x14ac:dyDescent="0.3">
      <c r="A119" s="16" t="s">
        <v>98</v>
      </c>
      <c r="B119" s="17">
        <v>-31737.74</v>
      </c>
      <c r="C119" s="17">
        <v>-24247.27</v>
      </c>
      <c r="D119" s="32">
        <f t="shared" si="22"/>
        <v>7490.4700000000012</v>
      </c>
    </row>
    <row r="120" spans="1:4" s="2" customFormat="1" ht="39.950000000000003" customHeight="1" x14ac:dyDescent="0.3">
      <c r="A120" s="16" t="s">
        <v>99</v>
      </c>
      <c r="B120" s="17">
        <v>-5544</v>
      </c>
      <c r="C120" s="17">
        <v>-3930</v>
      </c>
      <c r="D120" s="32">
        <f t="shared" si="22"/>
        <v>1614</v>
      </c>
    </row>
    <row r="121" spans="1:4" s="2" customFormat="1" ht="39.950000000000003" customHeight="1" x14ac:dyDescent="0.3">
      <c r="A121" s="16" t="s">
        <v>167</v>
      </c>
      <c r="B121" s="17">
        <v>-9000</v>
      </c>
      <c r="C121" s="17">
        <v>-9000</v>
      </c>
      <c r="D121" s="32">
        <f t="shared" si="22"/>
        <v>0</v>
      </c>
    </row>
    <row r="122" spans="1:4" s="2" customFormat="1" ht="39.950000000000003" customHeight="1" x14ac:dyDescent="0.3">
      <c r="A122" s="28" t="s">
        <v>148</v>
      </c>
      <c r="B122" s="17">
        <v>-10653.47</v>
      </c>
      <c r="C122" s="17">
        <v>-5526.55</v>
      </c>
      <c r="D122" s="32">
        <f t="shared" si="22"/>
        <v>5126.9199999999992</v>
      </c>
    </row>
    <row r="123" spans="1:4" s="2" customFormat="1" ht="39.950000000000003" customHeight="1" x14ac:dyDescent="0.3">
      <c r="A123" s="16" t="s">
        <v>168</v>
      </c>
      <c r="B123" s="17">
        <v>-600</v>
      </c>
      <c r="C123" s="17">
        <v>0</v>
      </c>
      <c r="D123" s="32">
        <f t="shared" si="22"/>
        <v>600</v>
      </c>
    </row>
    <row r="124" spans="1:4" s="12" customFormat="1" ht="39.950000000000003" customHeight="1" x14ac:dyDescent="0.3">
      <c r="A124" s="13" t="s">
        <v>100</v>
      </c>
      <c r="B124" s="14">
        <f>SUM(B125:B127)</f>
        <v>-2072204.52</v>
      </c>
      <c r="C124" s="14">
        <f t="shared" ref="C124:D124" si="23">SUM(C125:C127)</f>
        <v>-2582078.62</v>
      </c>
      <c r="D124" s="14">
        <f t="shared" si="23"/>
        <v>-509874.10000000009</v>
      </c>
    </row>
    <row r="125" spans="1:4" s="2" customFormat="1" ht="39.950000000000003" customHeight="1" x14ac:dyDescent="0.3">
      <c r="A125" s="28" t="s">
        <v>169</v>
      </c>
      <c r="B125" s="32">
        <v>-1272173.44</v>
      </c>
      <c r="C125" s="32">
        <v>-1685798.94</v>
      </c>
      <c r="D125" s="32">
        <f>C125-B125</f>
        <v>-413625.5</v>
      </c>
    </row>
    <row r="126" spans="1:4" s="2" customFormat="1" ht="39.950000000000003" customHeight="1" x14ac:dyDescent="0.3">
      <c r="A126" s="28" t="s">
        <v>149</v>
      </c>
      <c r="B126" s="32">
        <v>-620031.07999999996</v>
      </c>
      <c r="C126" s="32">
        <v>-716279.68</v>
      </c>
      <c r="D126" s="32">
        <f t="shared" ref="D126:D130" si="24">C126-B126</f>
        <v>-96248.600000000093</v>
      </c>
    </row>
    <row r="127" spans="1:4" s="2" customFormat="1" ht="39.950000000000003" customHeight="1" x14ac:dyDescent="0.3">
      <c r="A127" s="16" t="s">
        <v>101</v>
      </c>
      <c r="B127" s="32">
        <v>-180000</v>
      </c>
      <c r="C127" s="32">
        <v>-180000</v>
      </c>
      <c r="D127" s="32">
        <f t="shared" si="24"/>
        <v>0</v>
      </c>
    </row>
    <row r="128" spans="1:4" s="12" customFormat="1" ht="39.950000000000003" customHeight="1" x14ac:dyDescent="0.3">
      <c r="A128" s="13" t="s">
        <v>102</v>
      </c>
      <c r="B128" s="14">
        <f>B129+B131+B139+B142</f>
        <v>-3816763.2600000002</v>
      </c>
      <c r="C128" s="36">
        <f t="shared" ref="C128:D128" si="25">C129+C131+C139+C142</f>
        <v>-3792403.3400000003</v>
      </c>
      <c r="D128" s="14">
        <f t="shared" si="25"/>
        <v>24359.920000000158</v>
      </c>
    </row>
    <row r="129" spans="1:4" s="11" customFormat="1" ht="39.950000000000003" customHeight="1" x14ac:dyDescent="0.35">
      <c r="A129" s="20" t="s">
        <v>103</v>
      </c>
      <c r="B129" s="34">
        <f t="shared" ref="B129:D129" si="26">SUM(B130)</f>
        <v>-371.8</v>
      </c>
      <c r="C129" s="34">
        <f t="shared" si="26"/>
        <v>-281.82</v>
      </c>
      <c r="D129" s="34">
        <f t="shared" si="26"/>
        <v>89.980000000000018</v>
      </c>
    </row>
    <row r="130" spans="1:4" s="2" customFormat="1" ht="39.950000000000003" customHeight="1" x14ac:dyDescent="0.3">
      <c r="A130" s="16" t="s">
        <v>104</v>
      </c>
      <c r="B130" s="17">
        <v>-371.8</v>
      </c>
      <c r="C130" s="32">
        <v>-281.82</v>
      </c>
      <c r="D130" s="32">
        <f t="shared" si="24"/>
        <v>89.980000000000018</v>
      </c>
    </row>
    <row r="131" spans="1:4" s="11" customFormat="1" ht="39.950000000000003" customHeight="1" x14ac:dyDescent="0.35">
      <c r="A131" s="20" t="s">
        <v>105</v>
      </c>
      <c r="B131" s="21">
        <f>SUM(B132:B138)</f>
        <v>-221413.88</v>
      </c>
      <c r="C131" s="21">
        <f>SUM(C132:C138)</f>
        <v>-454622.46</v>
      </c>
      <c r="D131" s="21">
        <f>SUM(D132:D138)</f>
        <v>-233208.57999999993</v>
      </c>
    </row>
    <row r="132" spans="1:4" s="2" customFormat="1" ht="39.950000000000003" customHeight="1" x14ac:dyDescent="0.3">
      <c r="A132" s="16" t="s">
        <v>106</v>
      </c>
      <c r="B132" s="17">
        <v>-162345.64000000001</v>
      </c>
      <c r="C132" s="17">
        <v>-371993.05</v>
      </c>
      <c r="D132" s="17">
        <f>C132-B132</f>
        <v>-209647.40999999997</v>
      </c>
    </row>
    <row r="133" spans="1:4" s="2" customFormat="1" ht="39.950000000000003" customHeight="1" x14ac:dyDescent="0.3">
      <c r="A133" s="16" t="s">
        <v>107</v>
      </c>
      <c r="B133" s="17">
        <v>-65.09</v>
      </c>
      <c r="C133" s="17">
        <v>-6.55</v>
      </c>
      <c r="D133" s="17">
        <f t="shared" ref="D133:D138" si="27">C133-B133</f>
        <v>58.540000000000006</v>
      </c>
    </row>
    <row r="134" spans="1:4" s="2" customFormat="1" ht="39.950000000000003" customHeight="1" x14ac:dyDescent="0.3">
      <c r="A134" s="16" t="s">
        <v>108</v>
      </c>
      <c r="B134" s="17">
        <v>-2279.9499999999998</v>
      </c>
      <c r="C134" s="17">
        <v>-2277.1</v>
      </c>
      <c r="D134" s="17">
        <f t="shared" si="27"/>
        <v>2.8499999999999091</v>
      </c>
    </row>
    <row r="135" spans="1:4" s="2" customFormat="1" ht="39.950000000000003" customHeight="1" x14ac:dyDescent="0.3">
      <c r="A135" s="16" t="s">
        <v>171</v>
      </c>
      <c r="B135" s="17">
        <v>-38818.15</v>
      </c>
      <c r="C135" s="17">
        <v>-58285.57</v>
      </c>
      <c r="D135" s="17">
        <f t="shared" si="27"/>
        <v>-19467.419999999998</v>
      </c>
    </row>
    <row r="136" spans="1:4" s="2" customFormat="1" ht="39.950000000000003" customHeight="1" x14ac:dyDescent="0.3">
      <c r="A136" s="28" t="s">
        <v>170</v>
      </c>
      <c r="B136" s="17">
        <v>-17564.77</v>
      </c>
      <c r="C136" s="17">
        <v>-19272.27</v>
      </c>
      <c r="D136" s="17">
        <f t="shared" si="27"/>
        <v>-1707.5</v>
      </c>
    </row>
    <row r="137" spans="1:4" s="2" customFormat="1" ht="39.950000000000003" customHeight="1" x14ac:dyDescent="0.3">
      <c r="A137" s="16" t="s">
        <v>161</v>
      </c>
      <c r="B137" s="17"/>
      <c r="C137" s="17">
        <v>-968.4</v>
      </c>
      <c r="D137" s="17">
        <f t="shared" si="27"/>
        <v>-968.4</v>
      </c>
    </row>
    <row r="138" spans="1:4" s="2" customFormat="1" ht="39.950000000000003" customHeight="1" x14ac:dyDescent="0.3">
      <c r="A138" s="16" t="s">
        <v>109</v>
      </c>
      <c r="B138" s="17">
        <v>-340.28</v>
      </c>
      <c r="C138" s="17">
        <v>-1819.52</v>
      </c>
      <c r="D138" s="17">
        <f t="shared" si="27"/>
        <v>-1479.24</v>
      </c>
    </row>
    <row r="139" spans="1:4" s="11" customFormat="1" ht="39.950000000000003" customHeight="1" x14ac:dyDescent="0.35">
      <c r="A139" s="20" t="s">
        <v>110</v>
      </c>
      <c r="B139" s="34">
        <f t="shared" ref="B139:D139" si="28">SUM(B140:B141)</f>
        <v>-3182889.27</v>
      </c>
      <c r="C139" s="34">
        <f t="shared" si="28"/>
        <v>-3003924.83</v>
      </c>
      <c r="D139" s="34">
        <f t="shared" si="28"/>
        <v>178964.44000000006</v>
      </c>
    </row>
    <row r="140" spans="1:4" s="2" customFormat="1" ht="39.950000000000003" customHeight="1" x14ac:dyDescent="0.3">
      <c r="A140" s="16" t="s">
        <v>111</v>
      </c>
      <c r="B140" s="17">
        <v>-2810896.22</v>
      </c>
      <c r="C140" s="32">
        <v>-2647325.12</v>
      </c>
      <c r="D140" s="17">
        <f>C140-B140</f>
        <v>163571.10000000009</v>
      </c>
    </row>
    <row r="141" spans="1:4" s="2" customFormat="1" ht="39.950000000000003" customHeight="1" x14ac:dyDescent="0.3">
      <c r="A141" s="28" t="s">
        <v>150</v>
      </c>
      <c r="B141" s="17">
        <v>-371993.05</v>
      </c>
      <c r="C141" s="17">
        <v>-356599.71</v>
      </c>
      <c r="D141" s="17">
        <f>C141-B141</f>
        <v>15393.339999999967</v>
      </c>
    </row>
    <row r="142" spans="1:4" s="11" customFormat="1" ht="39.950000000000003" customHeight="1" x14ac:dyDescent="0.35">
      <c r="A142" s="20" t="s">
        <v>112</v>
      </c>
      <c r="B142" s="34">
        <f t="shared" ref="B142:D142" si="29">SUM(B143)</f>
        <v>-412088.31</v>
      </c>
      <c r="C142" s="34">
        <f t="shared" si="29"/>
        <v>-333574.23</v>
      </c>
      <c r="D142" s="34">
        <f t="shared" si="29"/>
        <v>78514.080000000016</v>
      </c>
    </row>
    <row r="143" spans="1:4" s="2" customFormat="1" ht="39.950000000000003" customHeight="1" x14ac:dyDescent="0.3">
      <c r="A143" s="16" t="s">
        <v>113</v>
      </c>
      <c r="B143" s="32">
        <v>-412088.31</v>
      </c>
      <c r="C143" s="32">
        <v>-333574.23</v>
      </c>
      <c r="D143" s="32">
        <f>C143-B143</f>
        <v>78514.080000000016</v>
      </c>
    </row>
    <row r="144" spans="1:4" s="2" customFormat="1" ht="39.950000000000003" customHeight="1" x14ac:dyDescent="0.3">
      <c r="A144" s="13" t="s">
        <v>114</v>
      </c>
      <c r="B144" s="15">
        <f>B128+B124+B58+B39</f>
        <v>-12201569.950000001</v>
      </c>
      <c r="C144" s="15">
        <f t="shared" ref="C144:D144" si="30">C128+C124+C58+C39</f>
        <v>-13077459.450000003</v>
      </c>
      <c r="D144" s="15">
        <f t="shared" si="30"/>
        <v>-875889.50000000012</v>
      </c>
    </row>
    <row r="145" spans="1:4" s="2" customFormat="1" ht="39.950000000000003" customHeight="1" x14ac:dyDescent="0.3">
      <c r="A145" s="13" t="s">
        <v>115</v>
      </c>
      <c r="B145" s="15">
        <f>B37+B144</f>
        <v>-267544.37000000104</v>
      </c>
      <c r="C145" s="15">
        <f t="shared" ref="C145:D145" si="31">C37+C144</f>
        <v>-1067342.0400000028</v>
      </c>
      <c r="D145" s="15">
        <f t="shared" si="31"/>
        <v>-799797.67000000062</v>
      </c>
    </row>
    <row r="146" spans="1:4" s="2" customFormat="1" ht="39.950000000000003" customHeight="1" x14ac:dyDescent="0.3">
      <c r="A146" s="13" t="s">
        <v>154</v>
      </c>
      <c r="B146" s="22"/>
      <c r="C146" s="15"/>
      <c r="D146" s="22"/>
    </row>
    <row r="147" spans="1:4" s="12" customFormat="1" ht="39.950000000000003" customHeight="1" x14ac:dyDescent="0.3">
      <c r="A147" s="13" t="s">
        <v>116</v>
      </c>
      <c r="B147" s="14">
        <f t="shared" ref="B147:D147" si="32">SUM(B148:B150)</f>
        <v>17318.45</v>
      </c>
      <c r="C147" s="14">
        <f t="shared" si="32"/>
        <v>15229.41</v>
      </c>
      <c r="D147" s="14">
        <f t="shared" si="32"/>
        <v>-2089.04</v>
      </c>
    </row>
    <row r="148" spans="1:4" s="2" customFormat="1" ht="39.950000000000003" customHeight="1" x14ac:dyDescent="0.3">
      <c r="A148" s="16" t="s">
        <v>117</v>
      </c>
      <c r="B148" s="17">
        <v>183.72</v>
      </c>
      <c r="C148" s="17">
        <v>189.63</v>
      </c>
      <c r="D148" s="17">
        <f>C148-B148</f>
        <v>5.9099999999999966</v>
      </c>
    </row>
    <row r="149" spans="1:4" s="2" customFormat="1" ht="39.950000000000003" customHeight="1" x14ac:dyDescent="0.3">
      <c r="A149" s="16" t="s">
        <v>118</v>
      </c>
      <c r="B149" s="17">
        <v>15541.28</v>
      </c>
      <c r="C149" s="17">
        <v>15039.78</v>
      </c>
      <c r="D149" s="17">
        <f t="shared" ref="D149:D152" si="33">C149-B149</f>
        <v>-501.5</v>
      </c>
    </row>
    <row r="150" spans="1:4" s="2" customFormat="1" ht="39.950000000000003" customHeight="1" x14ac:dyDescent="0.3">
      <c r="A150" s="16" t="s">
        <v>152</v>
      </c>
      <c r="B150" s="17">
        <v>1593.45</v>
      </c>
      <c r="C150" s="17">
        <v>0</v>
      </c>
      <c r="D150" s="17">
        <f t="shared" si="33"/>
        <v>-1593.45</v>
      </c>
    </row>
    <row r="151" spans="1:4" s="12" customFormat="1" ht="39.950000000000003" customHeight="1" x14ac:dyDescent="0.3">
      <c r="A151" s="13" t="s">
        <v>119</v>
      </c>
      <c r="B151" s="14">
        <f t="shared" ref="B151:D151" si="34">SUM(B152)</f>
        <v>-1647.11</v>
      </c>
      <c r="C151" s="14">
        <f t="shared" si="34"/>
        <v>-1326.57</v>
      </c>
      <c r="D151" s="14">
        <f t="shared" si="34"/>
        <v>320.53999999999996</v>
      </c>
    </row>
    <row r="152" spans="1:4" s="2" customFormat="1" ht="39.950000000000003" customHeight="1" x14ac:dyDescent="0.3">
      <c r="A152" s="16" t="s">
        <v>120</v>
      </c>
      <c r="B152" s="17">
        <v>-1647.11</v>
      </c>
      <c r="C152" s="17">
        <v>-1326.57</v>
      </c>
      <c r="D152" s="17">
        <f t="shared" si="33"/>
        <v>320.53999999999996</v>
      </c>
    </row>
    <row r="153" spans="1:4" s="2" customFormat="1" ht="39.950000000000003" customHeight="1" x14ac:dyDescent="0.3">
      <c r="A153" s="13" t="s">
        <v>121</v>
      </c>
      <c r="B153" s="14">
        <f t="shared" ref="B153:D153" si="35">B147+B151</f>
        <v>15671.34</v>
      </c>
      <c r="C153" s="14">
        <f t="shared" si="35"/>
        <v>13902.84</v>
      </c>
      <c r="D153" s="14">
        <f t="shared" si="35"/>
        <v>-1768.5</v>
      </c>
    </row>
    <row r="154" spans="1:4" s="2" customFormat="1" ht="39.950000000000003" customHeight="1" x14ac:dyDescent="0.3">
      <c r="A154" s="13" t="s">
        <v>155</v>
      </c>
      <c r="B154" s="22"/>
      <c r="C154" s="14"/>
      <c r="D154" s="22"/>
    </row>
    <row r="155" spans="1:4" s="12" customFormat="1" ht="39.950000000000003" customHeight="1" x14ac:dyDescent="0.3">
      <c r="A155" s="13" t="s">
        <v>122</v>
      </c>
      <c r="B155" s="14">
        <f t="shared" ref="B155:D155" si="36">SUM(B156:B160)</f>
        <v>1070669.19</v>
      </c>
      <c r="C155" s="14">
        <f t="shared" si="36"/>
        <v>1564564.4300000002</v>
      </c>
      <c r="D155" s="14">
        <f t="shared" si="36"/>
        <v>493895.24000000005</v>
      </c>
    </row>
    <row r="156" spans="1:4" s="2" customFormat="1" ht="39.950000000000003" customHeight="1" x14ac:dyDescent="0.3">
      <c r="A156" s="16" t="s">
        <v>123</v>
      </c>
      <c r="B156" s="17">
        <v>384926.91</v>
      </c>
      <c r="C156" s="17">
        <v>881264.15</v>
      </c>
      <c r="D156" s="17">
        <f>C156-B156</f>
        <v>496337.24000000005</v>
      </c>
    </row>
    <row r="157" spans="1:4" s="2" customFormat="1" ht="39.950000000000003" customHeight="1" x14ac:dyDescent="0.3">
      <c r="A157" s="16" t="s">
        <v>124</v>
      </c>
      <c r="B157" s="17">
        <v>559702.56999999995</v>
      </c>
      <c r="C157" s="17">
        <v>547322.47</v>
      </c>
      <c r="D157" s="17">
        <f t="shared" ref="D157:D160" si="37">C157-B157</f>
        <v>-12380.099999999977</v>
      </c>
    </row>
    <row r="158" spans="1:4" s="2" customFormat="1" ht="39.950000000000003" customHeight="1" x14ac:dyDescent="0.3">
      <c r="A158" s="16" t="s">
        <v>125</v>
      </c>
      <c r="B158" s="17">
        <v>88431.74</v>
      </c>
      <c r="C158" s="17">
        <v>88792.16</v>
      </c>
      <c r="D158" s="17">
        <f t="shared" si="37"/>
        <v>360.41999999999825</v>
      </c>
    </row>
    <row r="159" spans="1:4" s="2" customFormat="1" ht="39.950000000000003" customHeight="1" x14ac:dyDescent="0.3">
      <c r="A159" s="16" t="s">
        <v>126</v>
      </c>
      <c r="B159" s="17">
        <v>3849.4</v>
      </c>
      <c r="C159" s="17">
        <v>2175.34</v>
      </c>
      <c r="D159" s="17">
        <f t="shared" si="37"/>
        <v>-1674.06</v>
      </c>
    </row>
    <row r="160" spans="1:4" s="2" customFormat="1" ht="39.950000000000003" customHeight="1" x14ac:dyDescent="0.3">
      <c r="A160" s="16" t="s">
        <v>127</v>
      </c>
      <c r="B160" s="17">
        <v>33758.57</v>
      </c>
      <c r="C160" s="17">
        <v>45010.31</v>
      </c>
      <c r="D160" s="17">
        <f t="shared" si="37"/>
        <v>11251.739999999998</v>
      </c>
    </row>
    <row r="161" spans="1:4" s="12" customFormat="1" ht="39.950000000000003" customHeight="1" x14ac:dyDescent="0.3">
      <c r="A161" s="13" t="s">
        <v>128</v>
      </c>
      <c r="B161" s="14">
        <f t="shared" ref="B161:D161" si="38">SUM(B162:B166)</f>
        <v>-76705.51999999999</v>
      </c>
      <c r="C161" s="14">
        <f t="shared" si="38"/>
        <v>-166466.73000000001</v>
      </c>
      <c r="D161" s="14">
        <f t="shared" si="38"/>
        <v>-89761.21</v>
      </c>
    </row>
    <row r="162" spans="1:4" s="2" customFormat="1" ht="39.950000000000003" customHeight="1" x14ac:dyDescent="0.3">
      <c r="A162" s="16" t="s">
        <v>129</v>
      </c>
      <c r="B162" s="17">
        <v>-13169.41</v>
      </c>
      <c r="C162" s="17">
        <v>-441.14</v>
      </c>
      <c r="D162" s="17">
        <f>C162-B162</f>
        <v>12728.27</v>
      </c>
    </row>
    <row r="163" spans="1:4" s="2" customFormat="1" ht="39.950000000000003" customHeight="1" x14ac:dyDescent="0.3">
      <c r="A163" s="16" t="s">
        <v>130</v>
      </c>
      <c r="B163" s="17">
        <v>-44964.73</v>
      </c>
      <c r="C163" s="17">
        <v>-106182.47</v>
      </c>
      <c r="D163" s="17">
        <f t="shared" ref="D163:D166" si="39">C163-B163</f>
        <v>-61217.74</v>
      </c>
    </row>
    <row r="164" spans="1:4" s="2" customFormat="1" ht="39.950000000000003" customHeight="1" x14ac:dyDescent="0.3">
      <c r="A164" s="16" t="s">
        <v>131</v>
      </c>
      <c r="B164" s="17">
        <v>-3888.16</v>
      </c>
      <c r="C164" s="17">
        <v>-9007.6200000000008</v>
      </c>
      <c r="D164" s="17">
        <f t="shared" si="39"/>
        <v>-5119.4600000000009</v>
      </c>
    </row>
    <row r="165" spans="1:4" s="2" customFormat="1" ht="39.950000000000003" customHeight="1" x14ac:dyDescent="0.3">
      <c r="A165" s="16" t="s">
        <v>132</v>
      </c>
      <c r="B165" s="17">
        <v>-14385.57</v>
      </c>
      <c r="C165" s="17">
        <v>-50786.16</v>
      </c>
      <c r="D165" s="17">
        <f t="shared" si="39"/>
        <v>-36400.590000000004</v>
      </c>
    </row>
    <row r="166" spans="1:4" s="2" customFormat="1" ht="39.950000000000003" customHeight="1" x14ac:dyDescent="0.3">
      <c r="A166" s="16" t="s">
        <v>133</v>
      </c>
      <c r="B166" s="17">
        <v>-297.64999999999998</v>
      </c>
      <c r="C166" s="17">
        <v>-49.34</v>
      </c>
      <c r="D166" s="17">
        <f t="shared" si="39"/>
        <v>248.30999999999997</v>
      </c>
    </row>
    <row r="167" spans="1:4" s="12" customFormat="1" ht="39.950000000000003" customHeight="1" x14ac:dyDescent="0.3">
      <c r="A167" s="13" t="s">
        <v>134</v>
      </c>
      <c r="B167" s="14">
        <f t="shared" ref="B167:D167" si="40">B155+B161</f>
        <v>993963.66999999993</v>
      </c>
      <c r="C167" s="14">
        <f t="shared" si="40"/>
        <v>1398097.7000000002</v>
      </c>
      <c r="D167" s="14">
        <f t="shared" si="40"/>
        <v>404134.03</v>
      </c>
    </row>
    <row r="168" spans="1:4" s="2" customFormat="1" ht="39.950000000000003" customHeight="1" x14ac:dyDescent="0.3">
      <c r="A168" s="13" t="s">
        <v>156</v>
      </c>
      <c r="B168" s="22"/>
      <c r="C168" s="22"/>
      <c r="D168" s="14"/>
    </row>
    <row r="169" spans="1:4" s="12" customFormat="1" ht="39.950000000000003" customHeight="1" x14ac:dyDescent="0.3">
      <c r="A169" s="13" t="s">
        <v>135</v>
      </c>
      <c r="B169" s="17">
        <v>0</v>
      </c>
      <c r="C169" s="17">
        <v>0</v>
      </c>
      <c r="D169" s="17">
        <v>0</v>
      </c>
    </row>
    <row r="170" spans="1:4" s="12" customFormat="1" ht="39.950000000000003" customHeight="1" x14ac:dyDescent="0.3">
      <c r="A170" s="13" t="s">
        <v>136</v>
      </c>
      <c r="B170" s="17">
        <v>0</v>
      </c>
      <c r="C170" s="17">
        <v>0</v>
      </c>
      <c r="D170" s="17">
        <v>0</v>
      </c>
    </row>
    <row r="171" spans="1:4" s="2" customFormat="1" ht="39.950000000000003" customHeight="1" x14ac:dyDescent="0.3">
      <c r="A171" s="13" t="s">
        <v>137</v>
      </c>
      <c r="B171" s="17">
        <v>0</v>
      </c>
      <c r="C171" s="17">
        <v>0</v>
      </c>
      <c r="D171" s="17">
        <v>0</v>
      </c>
    </row>
    <row r="172" spans="1:4" s="2" customFormat="1" ht="39.950000000000003" customHeight="1" x14ac:dyDescent="0.3">
      <c r="A172" s="23" t="s">
        <v>138</v>
      </c>
      <c r="B172" s="30">
        <f t="shared" ref="B172:D172" si="41">B145+B153+B167</f>
        <v>742090.63999999885</v>
      </c>
      <c r="C172" s="30">
        <f t="shared" si="41"/>
        <v>344658.49999999744</v>
      </c>
      <c r="D172" s="30">
        <f t="shared" si="41"/>
        <v>-397432.1400000006</v>
      </c>
    </row>
    <row r="173" spans="1:4" ht="18.75" x14ac:dyDescent="0.3">
      <c r="C173" s="31"/>
    </row>
  </sheetData>
  <mergeCells count="3">
    <mergeCell ref="A2:D2"/>
    <mergeCell ref="A3:D3"/>
    <mergeCell ref="A1:D1"/>
  </mergeCells>
  <printOptions horizontalCentered="1"/>
  <pageMargins left="0.19685039370078741" right="0.19685039370078741" top="0.31496062992125984" bottom="0.31496062992125984" header="0.51181102362204722" footer="0.19685039370078741"/>
  <pageSetup paperSize="9" scale="69" orientation="portrait" r:id="rId1"/>
  <headerFooter>
    <oddFooter>Pagina &amp;P di &amp;N</oddFooter>
  </headerFooter>
  <ignoredErrors>
    <ignoredError sqref="D15:D17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9B03-E669-4BC0-A65C-AADBA43AC9BC}">
  <dimension ref="A1:D121"/>
  <sheetViews>
    <sheetView view="pageBreakPreview" zoomScale="69" zoomScaleNormal="69" zoomScaleSheetLayoutView="69" workbookViewId="0">
      <selection activeCell="C14" sqref="C14"/>
    </sheetView>
  </sheetViews>
  <sheetFormatPr defaultRowHeight="15" x14ac:dyDescent="0.25"/>
  <cols>
    <col min="1" max="1" width="72" customWidth="1"/>
    <col min="2" max="4" width="21.7109375" customWidth="1"/>
  </cols>
  <sheetData>
    <row r="1" spans="1:4" s="41" customFormat="1" ht="75.75" customHeight="1" x14ac:dyDescent="0.3">
      <c r="A1" s="40"/>
      <c r="B1" s="40"/>
      <c r="C1" s="40"/>
      <c r="D1" s="40"/>
    </row>
    <row r="2" spans="1:4" s="41" customFormat="1" ht="24" customHeight="1" x14ac:dyDescent="0.3">
      <c r="A2" s="42" t="s">
        <v>174</v>
      </c>
      <c r="B2" s="42"/>
      <c r="C2" s="42"/>
      <c r="D2" s="42"/>
    </row>
    <row r="3" spans="1:4" s="41" customFormat="1" ht="30.75" customHeight="1" x14ac:dyDescent="0.3">
      <c r="A3" s="43" t="s">
        <v>175</v>
      </c>
      <c r="B3" s="43"/>
      <c r="C3" s="43"/>
      <c r="D3" s="43"/>
    </row>
    <row r="4" spans="1:4" ht="47.45" customHeight="1" x14ac:dyDescent="0.25">
      <c r="A4" s="44" t="s">
        <v>176</v>
      </c>
      <c r="B4" s="44" t="s">
        <v>153</v>
      </c>
      <c r="C4" s="44" t="s">
        <v>159</v>
      </c>
      <c r="D4" s="44" t="s">
        <v>1</v>
      </c>
    </row>
    <row r="5" spans="1:4" s="48" customFormat="1" ht="39.950000000000003" customHeight="1" x14ac:dyDescent="0.3">
      <c r="A5" s="45" t="s">
        <v>177</v>
      </c>
      <c r="B5" s="46"/>
      <c r="C5" s="46"/>
      <c r="D5" s="47"/>
    </row>
    <row r="6" spans="1:4" s="48" customFormat="1" ht="39.950000000000003" customHeight="1" x14ac:dyDescent="0.3">
      <c r="A6" s="49" t="s">
        <v>178</v>
      </c>
      <c r="B6" s="50"/>
      <c r="C6" s="50"/>
      <c r="D6" s="51"/>
    </row>
    <row r="7" spans="1:4" s="54" customFormat="1" ht="39.950000000000003" customHeight="1" x14ac:dyDescent="0.3">
      <c r="A7" s="52" t="s">
        <v>179</v>
      </c>
      <c r="B7" s="53">
        <f>SUM(B8:B11)</f>
        <v>377.73</v>
      </c>
      <c r="C7" s="53">
        <f>SUM(C8:C11)</f>
        <v>95.91</v>
      </c>
      <c r="D7" s="53">
        <f>SUM(D8:D11)</f>
        <v>-281.82000000000005</v>
      </c>
    </row>
    <row r="8" spans="1:4" s="48" customFormat="1" ht="39.950000000000003" customHeight="1" x14ac:dyDescent="0.3">
      <c r="A8" s="55" t="s">
        <v>180</v>
      </c>
      <c r="B8" s="56">
        <v>377.73</v>
      </c>
      <c r="C8" s="56">
        <v>95.91</v>
      </c>
      <c r="D8" s="56">
        <f>C8-B8</f>
        <v>-281.82000000000005</v>
      </c>
    </row>
    <row r="9" spans="1:4" s="54" customFormat="1" ht="39.950000000000003" customHeight="1" x14ac:dyDescent="0.3">
      <c r="A9" s="52" t="s">
        <v>181</v>
      </c>
      <c r="B9" s="56">
        <v>0</v>
      </c>
      <c r="C9" s="56">
        <v>0</v>
      </c>
      <c r="D9" s="56">
        <f t="shared" ref="D9:D11" si="0">C9-B9</f>
        <v>0</v>
      </c>
    </row>
    <row r="10" spans="1:4" s="54" customFormat="1" ht="39.950000000000003" customHeight="1" x14ac:dyDescent="0.3">
      <c r="A10" s="52" t="s">
        <v>182</v>
      </c>
      <c r="B10" s="56">
        <v>0</v>
      </c>
      <c r="C10" s="56">
        <v>0</v>
      </c>
      <c r="D10" s="56">
        <f t="shared" si="0"/>
        <v>0</v>
      </c>
    </row>
    <row r="11" spans="1:4" s="54" customFormat="1" ht="39.950000000000003" customHeight="1" x14ac:dyDescent="0.3">
      <c r="A11" s="52" t="s">
        <v>183</v>
      </c>
      <c r="B11" s="56">
        <v>0</v>
      </c>
      <c r="C11" s="56">
        <v>0</v>
      </c>
      <c r="D11" s="56">
        <f t="shared" si="0"/>
        <v>0</v>
      </c>
    </row>
    <row r="12" spans="1:4" s="58" customFormat="1" ht="39.950000000000003" customHeight="1" x14ac:dyDescent="0.3">
      <c r="A12" s="49" t="s">
        <v>184</v>
      </c>
      <c r="B12" s="57">
        <f>SUM(B7)</f>
        <v>377.73</v>
      </c>
      <c r="C12" s="57">
        <f>SUM(C7)</f>
        <v>95.91</v>
      </c>
      <c r="D12" s="57">
        <f>SUM(D7)</f>
        <v>-281.82000000000005</v>
      </c>
    </row>
    <row r="13" spans="1:4" s="48" customFormat="1" ht="39.950000000000003" customHeight="1" x14ac:dyDescent="0.3">
      <c r="A13" s="49" t="s">
        <v>185</v>
      </c>
      <c r="B13" s="50"/>
      <c r="C13" s="50"/>
      <c r="D13" s="50"/>
    </row>
    <row r="14" spans="1:4" s="54" customFormat="1" ht="39.950000000000003" customHeight="1" x14ac:dyDescent="0.3">
      <c r="A14" s="52" t="s">
        <v>186</v>
      </c>
      <c r="B14" s="53">
        <f>SUM(B15:B17)</f>
        <v>5000576.1300000008</v>
      </c>
      <c r="C14" s="53">
        <f>SUM(C15:C17)</f>
        <v>4796085.83</v>
      </c>
      <c r="D14" s="53">
        <f>SUM(D15:D17)</f>
        <v>-204490.30000000075</v>
      </c>
    </row>
    <row r="15" spans="1:4" s="48" customFormat="1" ht="39.950000000000003" customHeight="1" x14ac:dyDescent="0.3">
      <c r="A15" s="55" t="s">
        <v>187</v>
      </c>
      <c r="B15" s="56">
        <v>2600.73</v>
      </c>
      <c r="C15" s="56">
        <v>2600.73</v>
      </c>
      <c r="D15" s="56">
        <f>C15-B15</f>
        <v>0</v>
      </c>
    </row>
    <row r="16" spans="1:4" s="48" customFormat="1" ht="39.950000000000003" customHeight="1" x14ac:dyDescent="0.3">
      <c r="A16" s="55" t="s">
        <v>188</v>
      </c>
      <c r="B16" s="56">
        <v>10842346.390000001</v>
      </c>
      <c r="C16" s="56">
        <v>10782487.619999999</v>
      </c>
      <c r="D16" s="56">
        <f t="shared" ref="D16:D78" si="1">C16-B16</f>
        <v>-59858.770000001416</v>
      </c>
    </row>
    <row r="17" spans="1:4" s="48" customFormat="1" ht="39.950000000000003" customHeight="1" x14ac:dyDescent="0.3">
      <c r="A17" s="55" t="s">
        <v>189</v>
      </c>
      <c r="B17" s="56">
        <v>-5844370.9900000002</v>
      </c>
      <c r="C17" s="56">
        <v>-5989002.5199999996</v>
      </c>
      <c r="D17" s="56">
        <f t="shared" si="1"/>
        <v>-144631.52999999933</v>
      </c>
    </row>
    <row r="18" spans="1:4" s="54" customFormat="1" ht="39.950000000000003" customHeight="1" x14ac:dyDescent="0.3">
      <c r="A18" s="52" t="s">
        <v>190</v>
      </c>
      <c r="B18" s="53">
        <v>0</v>
      </c>
      <c r="C18" s="53">
        <v>0</v>
      </c>
      <c r="D18" s="56">
        <f t="shared" si="1"/>
        <v>0</v>
      </c>
    </row>
    <row r="19" spans="1:4" s="48" customFormat="1" ht="39.950000000000003" customHeight="1" x14ac:dyDescent="0.3">
      <c r="A19" s="55" t="s">
        <v>191</v>
      </c>
      <c r="B19" s="56">
        <v>35961.199999999997</v>
      </c>
      <c r="C19" s="53">
        <v>0</v>
      </c>
      <c r="D19" s="56">
        <f t="shared" si="1"/>
        <v>-35961.199999999997</v>
      </c>
    </row>
    <row r="20" spans="1:4" s="48" customFormat="1" ht="39.950000000000003" customHeight="1" x14ac:dyDescent="0.3">
      <c r="A20" s="55" t="s">
        <v>192</v>
      </c>
      <c r="B20" s="56">
        <v>-35961.199999999997</v>
      </c>
      <c r="C20" s="53">
        <v>0</v>
      </c>
      <c r="D20" s="56">
        <f t="shared" si="1"/>
        <v>35961.199999999997</v>
      </c>
    </row>
    <row r="21" spans="1:4" s="54" customFormat="1" ht="39.950000000000003" customHeight="1" x14ac:dyDescent="0.3">
      <c r="A21" s="52" t="s">
        <v>193</v>
      </c>
      <c r="B21" s="53">
        <f>SUM(B22:B23)</f>
        <v>30732.309999999998</v>
      </c>
      <c r="C21" s="53">
        <f>SUM(C22:C23)</f>
        <v>66373.320000000007</v>
      </c>
      <c r="D21" s="53">
        <f>SUM(D22:D23)</f>
        <v>35641.010000000009</v>
      </c>
    </row>
    <row r="22" spans="1:4" s="48" customFormat="1" ht="39.950000000000003" customHeight="1" x14ac:dyDescent="0.3">
      <c r="A22" s="55" t="s">
        <v>194</v>
      </c>
      <c r="B22" s="56">
        <v>294832.75</v>
      </c>
      <c r="C22" s="56">
        <v>330657.27</v>
      </c>
      <c r="D22" s="56">
        <f t="shared" si="1"/>
        <v>35824.520000000019</v>
      </c>
    </row>
    <row r="23" spans="1:4" s="48" customFormat="1" ht="39.950000000000003" customHeight="1" x14ac:dyDescent="0.3">
      <c r="A23" s="55" t="s">
        <v>195</v>
      </c>
      <c r="B23" s="56">
        <v>-264100.44</v>
      </c>
      <c r="C23" s="56">
        <v>-264283.95</v>
      </c>
      <c r="D23" s="56">
        <f t="shared" si="1"/>
        <v>-183.51000000000931</v>
      </c>
    </row>
    <row r="24" spans="1:4" s="54" customFormat="1" ht="39.950000000000003" customHeight="1" x14ac:dyDescent="0.3">
      <c r="A24" s="52" t="s">
        <v>196</v>
      </c>
      <c r="B24" s="53">
        <f>SUM(B25:B34)</f>
        <v>317113.37000000011</v>
      </c>
      <c r="C24" s="53">
        <f>SUM(C25:C34)</f>
        <v>309970.13</v>
      </c>
      <c r="D24" s="53">
        <f>SUM(D25:D34)</f>
        <v>-7143.2400000000853</v>
      </c>
    </row>
    <row r="25" spans="1:4" s="48" customFormat="1" ht="39.950000000000003" customHeight="1" x14ac:dyDescent="0.3">
      <c r="A25" s="55" t="s">
        <v>197</v>
      </c>
      <c r="B25" s="56">
        <v>62329.09</v>
      </c>
      <c r="C25" s="56">
        <v>62329.09</v>
      </c>
      <c r="D25" s="56">
        <f t="shared" si="1"/>
        <v>0</v>
      </c>
    </row>
    <row r="26" spans="1:4" s="48" customFormat="1" ht="39.950000000000003" customHeight="1" x14ac:dyDescent="0.3">
      <c r="A26" s="55" t="s">
        <v>198</v>
      </c>
      <c r="B26" s="56">
        <v>-62329.09</v>
      </c>
      <c r="C26" s="56">
        <v>-62329.09</v>
      </c>
      <c r="D26" s="56">
        <f t="shared" si="1"/>
        <v>0</v>
      </c>
    </row>
    <row r="27" spans="1:4" s="48" customFormat="1" ht="39.950000000000003" customHeight="1" x14ac:dyDescent="0.3">
      <c r="A27" s="55" t="s">
        <v>199</v>
      </c>
      <c r="B27" s="56">
        <v>6269.56</v>
      </c>
      <c r="C27" s="56">
        <v>7980.53</v>
      </c>
      <c r="D27" s="56">
        <f t="shared" si="1"/>
        <v>1710.9699999999993</v>
      </c>
    </row>
    <row r="28" spans="1:4" s="48" customFormat="1" ht="39.950000000000003" customHeight="1" x14ac:dyDescent="0.3">
      <c r="A28" s="55" t="s">
        <v>200</v>
      </c>
      <c r="B28" s="56">
        <v>-6269.56</v>
      </c>
      <c r="C28" s="56">
        <v>-7980.53</v>
      </c>
      <c r="D28" s="56">
        <f t="shared" si="1"/>
        <v>-1710.9699999999993</v>
      </c>
    </row>
    <row r="29" spans="1:4" s="48" customFormat="1" ht="39.950000000000003" customHeight="1" x14ac:dyDescent="0.3">
      <c r="A29" s="55" t="s">
        <v>201</v>
      </c>
      <c r="B29" s="56">
        <v>1496934.34</v>
      </c>
      <c r="C29" s="56">
        <v>1526680.68</v>
      </c>
      <c r="D29" s="56">
        <f t="shared" si="1"/>
        <v>29746.339999999851</v>
      </c>
    </row>
    <row r="30" spans="1:4" s="48" customFormat="1" ht="39.950000000000003" customHeight="1" x14ac:dyDescent="0.3">
      <c r="A30" s="55" t="s">
        <v>202</v>
      </c>
      <c r="B30" s="56">
        <v>-1179827.52</v>
      </c>
      <c r="C30" s="56">
        <v>-1223489.1499999999</v>
      </c>
      <c r="D30" s="56">
        <f t="shared" si="1"/>
        <v>-43661.629999999888</v>
      </c>
    </row>
    <row r="31" spans="1:4" s="48" customFormat="1" ht="39.950000000000003" customHeight="1" x14ac:dyDescent="0.3">
      <c r="A31" s="55" t="s">
        <v>203</v>
      </c>
      <c r="B31" s="56">
        <v>547963.87</v>
      </c>
      <c r="C31" s="56">
        <v>547963.87</v>
      </c>
      <c r="D31" s="56">
        <f t="shared" si="1"/>
        <v>0</v>
      </c>
    </row>
    <row r="32" spans="1:4" s="48" customFormat="1" ht="39.950000000000003" customHeight="1" x14ac:dyDescent="0.3">
      <c r="A32" s="55" t="s">
        <v>204</v>
      </c>
      <c r="B32" s="56">
        <v>-547957.31999999995</v>
      </c>
      <c r="C32" s="56">
        <v>-547963.87</v>
      </c>
      <c r="D32" s="56">
        <f t="shared" si="1"/>
        <v>-6.5500000000465661</v>
      </c>
    </row>
    <row r="33" spans="1:4" s="48" customFormat="1" ht="39.950000000000003" customHeight="1" x14ac:dyDescent="0.3">
      <c r="A33" s="55" t="s">
        <v>205</v>
      </c>
      <c r="B33" s="56">
        <v>56532.13</v>
      </c>
      <c r="C33" s="56">
        <v>7747</v>
      </c>
      <c r="D33" s="56">
        <f t="shared" si="1"/>
        <v>-48785.13</v>
      </c>
    </row>
    <row r="34" spans="1:4" s="48" customFormat="1" ht="39.950000000000003" customHeight="1" x14ac:dyDescent="0.3">
      <c r="A34" s="55" t="s">
        <v>206</v>
      </c>
      <c r="B34" s="56">
        <v>-56532.13</v>
      </c>
      <c r="C34" s="56">
        <v>-968.4</v>
      </c>
      <c r="D34" s="56">
        <f t="shared" si="1"/>
        <v>55563.729999999996</v>
      </c>
    </row>
    <row r="35" spans="1:4" s="54" customFormat="1" ht="39.950000000000003" customHeight="1" x14ac:dyDescent="0.3">
      <c r="A35" s="52" t="s">
        <v>207</v>
      </c>
      <c r="B35" s="53">
        <f>SUM(B36:B38)</f>
        <v>74413.809999999939</v>
      </c>
      <c r="C35" s="53">
        <f>SUM(C36:C38)</f>
        <v>72136.709999999963</v>
      </c>
      <c r="D35" s="53">
        <f>SUM(D36:D38)</f>
        <v>-2277.0999999999767</v>
      </c>
    </row>
    <row r="36" spans="1:4" s="48" customFormat="1" ht="39.950000000000003" customHeight="1" x14ac:dyDescent="0.3">
      <c r="A36" s="55" t="s">
        <v>208</v>
      </c>
      <c r="B36" s="56">
        <v>615493.49</v>
      </c>
      <c r="C36" s="56">
        <v>615493.49</v>
      </c>
      <c r="D36" s="56">
        <f t="shared" si="1"/>
        <v>0</v>
      </c>
    </row>
    <row r="37" spans="1:4" s="48" customFormat="1" ht="39.950000000000003" customHeight="1" x14ac:dyDescent="0.3">
      <c r="A37" s="55" t="s">
        <v>209</v>
      </c>
      <c r="B37" s="56">
        <v>-606358.68000000005</v>
      </c>
      <c r="C37" s="56">
        <v>-608635.78</v>
      </c>
      <c r="D37" s="56">
        <f t="shared" si="1"/>
        <v>-2277.0999999999767</v>
      </c>
    </row>
    <row r="38" spans="1:4" s="48" customFormat="1" ht="39.950000000000003" customHeight="1" x14ac:dyDescent="0.3">
      <c r="A38" s="55" t="s">
        <v>210</v>
      </c>
      <c r="B38" s="56">
        <v>65279</v>
      </c>
      <c r="C38" s="56">
        <v>65279</v>
      </c>
      <c r="D38" s="56">
        <f t="shared" si="1"/>
        <v>0</v>
      </c>
    </row>
    <row r="39" spans="1:4" s="54" customFormat="1" ht="39.950000000000003" customHeight="1" x14ac:dyDescent="0.3">
      <c r="A39" s="52" t="s">
        <v>211</v>
      </c>
      <c r="B39" s="53">
        <v>0</v>
      </c>
      <c r="C39" s="53">
        <v>0</v>
      </c>
      <c r="D39" s="56">
        <f t="shared" si="1"/>
        <v>0</v>
      </c>
    </row>
    <row r="40" spans="1:4" s="48" customFormat="1" ht="39.950000000000003" customHeight="1" x14ac:dyDescent="0.3">
      <c r="A40" s="55" t="s">
        <v>212</v>
      </c>
      <c r="B40" s="56">
        <v>1</v>
      </c>
      <c r="C40" s="56">
        <v>1</v>
      </c>
      <c r="D40" s="56">
        <f t="shared" si="1"/>
        <v>0</v>
      </c>
    </row>
    <row r="41" spans="1:4" s="48" customFormat="1" ht="39.950000000000003" customHeight="1" x14ac:dyDescent="0.3">
      <c r="A41" s="55" t="s">
        <v>213</v>
      </c>
      <c r="B41" s="56">
        <v>-1</v>
      </c>
      <c r="C41" s="56">
        <v>-1</v>
      </c>
      <c r="D41" s="56">
        <f t="shared" si="1"/>
        <v>0</v>
      </c>
    </row>
    <row r="42" spans="1:4" s="54" customFormat="1" ht="39.950000000000003" customHeight="1" x14ac:dyDescent="0.3">
      <c r="A42" s="52" t="s">
        <v>214</v>
      </c>
      <c r="B42" s="53">
        <v>58270.54</v>
      </c>
      <c r="C42" s="53">
        <v>58270.54</v>
      </c>
      <c r="D42" s="56">
        <f t="shared" si="1"/>
        <v>0</v>
      </c>
    </row>
    <row r="43" spans="1:4" s="48" customFormat="1" ht="39.950000000000003" customHeight="1" x14ac:dyDescent="0.3">
      <c r="A43" s="55" t="s">
        <v>215</v>
      </c>
      <c r="B43" s="56">
        <v>58270.54</v>
      </c>
      <c r="C43" s="56">
        <v>58270.54</v>
      </c>
      <c r="D43" s="56">
        <f t="shared" si="1"/>
        <v>0</v>
      </c>
    </row>
    <row r="44" spans="1:4" s="58" customFormat="1" ht="39.950000000000003" customHeight="1" x14ac:dyDescent="0.3">
      <c r="A44" s="49" t="s">
        <v>216</v>
      </c>
      <c r="B44" s="57">
        <f>SUM(B14+B21+B24+B35+B39+B42)</f>
        <v>5481106.1600000001</v>
      </c>
      <c r="C44" s="57">
        <f>SUM(C14+C21+C24+C35+C39+C42)</f>
        <v>5302836.53</v>
      </c>
      <c r="D44" s="57">
        <f>SUM(D14+D21+D24+D35+D39+D42)</f>
        <v>-178269.63000000079</v>
      </c>
    </row>
    <row r="45" spans="1:4" s="48" customFormat="1" ht="39.950000000000003" customHeight="1" x14ac:dyDescent="0.3">
      <c r="A45" s="49" t="s">
        <v>217</v>
      </c>
      <c r="B45" s="50"/>
      <c r="C45" s="50"/>
      <c r="D45" s="56"/>
    </row>
    <row r="46" spans="1:4" s="54" customFormat="1" ht="39.950000000000003" customHeight="1" x14ac:dyDescent="0.3">
      <c r="A46" s="52" t="s">
        <v>218</v>
      </c>
      <c r="B46" s="53">
        <f>SUM(B47:B49)</f>
        <v>86885.64</v>
      </c>
      <c r="C46" s="53">
        <f>SUM(C47:C49)</f>
        <v>86885.64</v>
      </c>
      <c r="D46" s="56">
        <f t="shared" si="1"/>
        <v>0</v>
      </c>
    </row>
    <row r="47" spans="1:4" s="48" customFormat="1" ht="39.950000000000003" customHeight="1" x14ac:dyDescent="0.3">
      <c r="A47" s="55" t="s">
        <v>219</v>
      </c>
      <c r="B47" s="56">
        <v>46562.26</v>
      </c>
      <c r="C47" s="56">
        <v>46562.26</v>
      </c>
      <c r="D47" s="56">
        <f t="shared" si="1"/>
        <v>0</v>
      </c>
    </row>
    <row r="48" spans="1:4" s="48" customFormat="1" ht="39.950000000000003" customHeight="1" x14ac:dyDescent="0.3">
      <c r="A48" s="55" t="s">
        <v>220</v>
      </c>
      <c r="B48" s="56">
        <v>4503</v>
      </c>
      <c r="C48" s="56">
        <v>4503</v>
      </c>
      <c r="D48" s="56">
        <f t="shared" si="1"/>
        <v>0</v>
      </c>
    </row>
    <row r="49" spans="1:4" s="48" customFormat="1" ht="39.950000000000003" customHeight="1" x14ac:dyDescent="0.3">
      <c r="A49" s="55" t="s">
        <v>221</v>
      </c>
      <c r="B49" s="56">
        <v>35820.379999999997</v>
      </c>
      <c r="C49" s="56">
        <v>35820.379999999997</v>
      </c>
      <c r="D49" s="56">
        <f t="shared" si="1"/>
        <v>0</v>
      </c>
    </row>
    <row r="50" spans="1:4" s="54" customFormat="1" ht="39.950000000000003" customHeight="1" x14ac:dyDescent="0.3">
      <c r="A50" s="52" t="s">
        <v>222</v>
      </c>
      <c r="B50" s="59"/>
      <c r="C50" s="59"/>
      <c r="D50" s="56"/>
    </row>
    <row r="51" spans="1:4" s="54" customFormat="1" ht="39.950000000000003" customHeight="1" x14ac:dyDescent="0.3">
      <c r="A51" s="52" t="s">
        <v>223</v>
      </c>
      <c r="B51" s="53">
        <f>SUM(B52:B53)</f>
        <v>1033394.62</v>
      </c>
      <c r="C51" s="53">
        <f t="shared" ref="C51:D51" si="2">SUM(C52:C53)</f>
        <v>1047394.6199999999</v>
      </c>
      <c r="D51" s="53">
        <f t="shared" si="2"/>
        <v>13999.999999999884</v>
      </c>
    </row>
    <row r="52" spans="1:4" s="48" customFormat="1" ht="39.950000000000003" customHeight="1" x14ac:dyDescent="0.3">
      <c r="A52" s="55" t="s">
        <v>224</v>
      </c>
      <c r="B52" s="56">
        <v>1034639.93</v>
      </c>
      <c r="C52" s="56">
        <v>1048639.93</v>
      </c>
      <c r="D52" s="56">
        <f t="shared" si="1"/>
        <v>13999.999999999884</v>
      </c>
    </row>
    <row r="53" spans="1:4" s="48" customFormat="1" ht="39.950000000000003" customHeight="1" x14ac:dyDescent="0.3">
      <c r="A53" s="55" t="s">
        <v>225</v>
      </c>
      <c r="B53" s="56">
        <v>-1245.31</v>
      </c>
      <c r="C53" s="56">
        <f>B53</f>
        <v>-1245.31</v>
      </c>
      <c r="D53" s="56">
        <f t="shared" si="1"/>
        <v>0</v>
      </c>
    </row>
    <row r="54" spans="1:4" s="48" customFormat="1" ht="39.950000000000003" customHeight="1" x14ac:dyDescent="0.3">
      <c r="A54" s="52" t="s">
        <v>226</v>
      </c>
      <c r="B54" s="56">
        <v>0</v>
      </c>
      <c r="C54" s="56">
        <v>0</v>
      </c>
      <c r="D54" s="56">
        <f t="shared" si="1"/>
        <v>0</v>
      </c>
    </row>
    <row r="55" spans="1:4" s="58" customFormat="1" ht="39.950000000000003" customHeight="1" x14ac:dyDescent="0.3">
      <c r="A55" s="49" t="s">
        <v>227</v>
      </c>
      <c r="B55" s="57">
        <f>SUM(B46+B51)</f>
        <v>1120280.26</v>
      </c>
      <c r="C55" s="57">
        <f>SUM(C46+C51)</f>
        <v>1134280.2599999998</v>
      </c>
      <c r="D55" s="56">
        <f t="shared" si="1"/>
        <v>13999.999999999767</v>
      </c>
    </row>
    <row r="56" spans="1:4" s="58" customFormat="1" ht="39.950000000000003" customHeight="1" x14ac:dyDescent="0.3">
      <c r="A56" s="49" t="s">
        <v>228</v>
      </c>
      <c r="B56" s="57">
        <f>B55+B44+B12</f>
        <v>6601764.1500000004</v>
      </c>
      <c r="C56" s="57">
        <f>C55+C44+C12</f>
        <v>6437212.7000000002</v>
      </c>
      <c r="D56" s="56">
        <f t="shared" si="1"/>
        <v>-164551.45000000019</v>
      </c>
    </row>
    <row r="57" spans="1:4" s="48" customFormat="1" ht="39.950000000000003" customHeight="1" x14ac:dyDescent="0.3">
      <c r="A57" s="49" t="s">
        <v>229</v>
      </c>
      <c r="B57" s="50"/>
      <c r="C57" s="50"/>
      <c r="D57" s="56"/>
    </row>
    <row r="58" spans="1:4" s="48" customFormat="1" ht="39.950000000000003" customHeight="1" x14ac:dyDescent="0.3">
      <c r="A58" s="49" t="s">
        <v>230</v>
      </c>
      <c r="B58" s="50"/>
      <c r="C58" s="50"/>
      <c r="D58" s="56"/>
    </row>
    <row r="59" spans="1:4" s="54" customFormat="1" ht="39.950000000000003" customHeight="1" x14ac:dyDescent="0.3">
      <c r="A59" s="52" t="s">
        <v>231</v>
      </c>
      <c r="B59" s="53">
        <f>SUM(B60:B66)</f>
        <v>40763.590000000004</v>
      </c>
      <c r="C59" s="53">
        <f t="shared" ref="C59:D59" si="3">SUM(C60:C66)</f>
        <v>29667.16</v>
      </c>
      <c r="D59" s="53">
        <f t="shared" si="3"/>
        <v>-11096.43</v>
      </c>
    </row>
    <row r="60" spans="1:4" s="48" customFormat="1" ht="39.950000000000003" customHeight="1" x14ac:dyDescent="0.3">
      <c r="A60" s="55" t="s">
        <v>232</v>
      </c>
      <c r="B60" s="56">
        <v>12699.16</v>
      </c>
      <c r="C60" s="56">
        <v>15337.45</v>
      </c>
      <c r="D60" s="56">
        <f t="shared" si="1"/>
        <v>2638.2900000000009</v>
      </c>
    </row>
    <row r="61" spans="1:4" s="48" customFormat="1" ht="39.950000000000003" customHeight="1" x14ac:dyDescent="0.3">
      <c r="A61" s="55" t="s">
        <v>233</v>
      </c>
      <c r="B61" s="56">
        <v>1154</v>
      </c>
      <c r="C61" s="56">
        <v>1278</v>
      </c>
      <c r="D61" s="56">
        <f t="shared" si="1"/>
        <v>124</v>
      </c>
    </row>
    <row r="62" spans="1:4" s="48" customFormat="1" ht="39.950000000000003" customHeight="1" x14ac:dyDescent="0.3">
      <c r="A62" s="55" t="s">
        <v>234</v>
      </c>
      <c r="B62" s="56">
        <v>90.52</v>
      </c>
      <c r="C62" s="56">
        <v>20.9</v>
      </c>
      <c r="D62" s="56">
        <f t="shared" si="1"/>
        <v>-69.62</v>
      </c>
    </row>
    <row r="63" spans="1:4" s="48" customFormat="1" ht="39.950000000000003" customHeight="1" x14ac:dyDescent="0.3">
      <c r="A63" s="55" t="s">
        <v>235</v>
      </c>
      <c r="B63" s="56">
        <v>277.38</v>
      </c>
      <c r="C63" s="56">
        <v>277.38</v>
      </c>
      <c r="D63" s="56">
        <f t="shared" si="1"/>
        <v>0</v>
      </c>
    </row>
    <row r="64" spans="1:4" s="48" customFormat="1" ht="39.950000000000003" customHeight="1" x14ac:dyDescent="0.3">
      <c r="A64" s="55" t="s">
        <v>236</v>
      </c>
      <c r="B64" s="56">
        <v>18661.95</v>
      </c>
      <c r="C64" s="56">
        <v>4993.92</v>
      </c>
      <c r="D64" s="56">
        <f t="shared" si="1"/>
        <v>-13668.03</v>
      </c>
    </row>
    <row r="65" spans="1:4" s="48" customFormat="1" ht="39.950000000000003" customHeight="1" x14ac:dyDescent="0.3">
      <c r="A65" s="55" t="s">
        <v>237</v>
      </c>
      <c r="B65" s="56">
        <v>6108.94</v>
      </c>
      <c r="C65" s="56">
        <v>6106.94</v>
      </c>
      <c r="D65" s="56">
        <f t="shared" si="1"/>
        <v>-2</v>
      </c>
    </row>
    <row r="66" spans="1:4" s="48" customFormat="1" ht="39.950000000000003" customHeight="1" x14ac:dyDescent="0.3">
      <c r="A66" s="55" t="s">
        <v>238</v>
      </c>
      <c r="B66" s="56">
        <v>1771.64</v>
      </c>
      <c r="C66" s="56">
        <v>1652.57</v>
      </c>
      <c r="D66" s="56">
        <f t="shared" si="1"/>
        <v>-119.07000000000016</v>
      </c>
    </row>
    <row r="67" spans="1:4" s="48" customFormat="1" ht="39.950000000000003" customHeight="1" x14ac:dyDescent="0.3">
      <c r="A67" s="49" t="s">
        <v>239</v>
      </c>
      <c r="B67" s="50"/>
      <c r="C67" s="50"/>
      <c r="D67" s="56"/>
    </row>
    <row r="68" spans="1:4" s="54" customFormat="1" ht="39.950000000000003" customHeight="1" x14ac:dyDescent="0.3">
      <c r="A68" s="52" t="s">
        <v>240</v>
      </c>
      <c r="B68" s="53">
        <f>SUM(B69:B74)</f>
        <v>1320552.4299999848</v>
      </c>
      <c r="C68" s="53">
        <f t="shared" ref="C68:D68" si="4">SUM(C69:C74)</f>
        <v>1100195.0799999982</v>
      </c>
      <c r="D68" s="53">
        <f t="shared" si="4"/>
        <v>-220357.34999999637</v>
      </c>
    </row>
    <row r="69" spans="1:4" s="48" customFormat="1" ht="39.950000000000003" customHeight="1" x14ac:dyDescent="0.3">
      <c r="A69" s="55" t="s">
        <v>241</v>
      </c>
      <c r="B69" s="56">
        <v>34672969.299999997</v>
      </c>
      <c r="C69" s="56">
        <v>36150616.609999999</v>
      </c>
      <c r="D69" s="56">
        <f t="shared" si="1"/>
        <v>1477647.3100000024</v>
      </c>
    </row>
    <row r="70" spans="1:4" s="48" customFormat="1" ht="39.950000000000003" customHeight="1" x14ac:dyDescent="0.3">
      <c r="A70" s="55" t="s">
        <v>242</v>
      </c>
      <c r="B70" s="56">
        <v>11762225.68</v>
      </c>
      <c r="C70" s="56">
        <v>12054601.369999999</v>
      </c>
      <c r="D70" s="56">
        <f t="shared" si="1"/>
        <v>292375.68999999948</v>
      </c>
    </row>
    <row r="71" spans="1:4" s="48" customFormat="1" ht="39.950000000000003" customHeight="1" x14ac:dyDescent="0.3">
      <c r="A71" s="55" t="s">
        <v>243</v>
      </c>
      <c r="B71" s="56">
        <v>1560805.3</v>
      </c>
      <c r="C71" s="56">
        <v>1747653.28</v>
      </c>
      <c r="D71" s="56">
        <f t="shared" si="1"/>
        <v>186847.97999999998</v>
      </c>
    </row>
    <row r="72" spans="1:4" s="48" customFormat="1" ht="39.950000000000003" customHeight="1" x14ac:dyDescent="0.3">
      <c r="A72" s="55" t="s">
        <v>244</v>
      </c>
      <c r="B72" s="56">
        <v>-1538609.13</v>
      </c>
      <c r="C72" s="56">
        <v>-1722355.12</v>
      </c>
      <c r="D72" s="56">
        <f t="shared" si="1"/>
        <v>-183745.99000000022</v>
      </c>
    </row>
    <row r="73" spans="1:4" s="48" customFormat="1" ht="39.950000000000003" customHeight="1" x14ac:dyDescent="0.3">
      <c r="A73" s="55" t="s">
        <v>245</v>
      </c>
      <c r="B73" s="56">
        <v>-11563336.699999999</v>
      </c>
      <c r="C73" s="56">
        <v>-11896219.529999999</v>
      </c>
      <c r="D73" s="56">
        <f t="shared" si="1"/>
        <v>-332882.83000000007</v>
      </c>
    </row>
    <row r="74" spans="1:4" s="48" customFormat="1" ht="39.950000000000003" customHeight="1" x14ac:dyDescent="0.3">
      <c r="A74" s="55" t="s">
        <v>246</v>
      </c>
      <c r="B74" s="56">
        <v>-33573502.020000003</v>
      </c>
      <c r="C74" s="56">
        <v>-35234101.530000001</v>
      </c>
      <c r="D74" s="56">
        <f t="shared" si="1"/>
        <v>-1660599.5099999979</v>
      </c>
    </row>
    <row r="75" spans="1:4" s="54" customFormat="1" ht="39.950000000000003" customHeight="1" x14ac:dyDescent="0.3">
      <c r="A75" s="49" t="s">
        <v>247</v>
      </c>
      <c r="B75" s="53">
        <f>SUM(B76:B78)</f>
        <v>711966.17</v>
      </c>
      <c r="C75" s="53">
        <f t="shared" ref="C75:D75" si="5">SUM(C76:C78)</f>
        <v>146882.44</v>
      </c>
      <c r="D75" s="53">
        <f t="shared" si="5"/>
        <v>-565083.73</v>
      </c>
    </row>
    <row r="76" spans="1:4" s="48" customFormat="1" ht="39.950000000000003" customHeight="1" x14ac:dyDescent="0.3">
      <c r="A76" s="55" t="s">
        <v>248</v>
      </c>
      <c r="B76" s="56">
        <v>14000</v>
      </c>
      <c r="C76" s="56">
        <v>0</v>
      </c>
      <c r="D76" s="56">
        <f t="shared" si="1"/>
        <v>-14000</v>
      </c>
    </row>
    <row r="77" spans="1:4" s="48" customFormat="1" ht="39.950000000000003" customHeight="1" x14ac:dyDescent="0.3">
      <c r="A77" s="55" t="s">
        <v>249</v>
      </c>
      <c r="B77" s="56">
        <v>697966.17</v>
      </c>
      <c r="C77" s="56">
        <v>137725.88</v>
      </c>
      <c r="D77" s="56">
        <f t="shared" si="1"/>
        <v>-560240.29</v>
      </c>
    </row>
    <row r="78" spans="1:4" s="48" customFormat="1" ht="39.950000000000003" customHeight="1" x14ac:dyDescent="0.3">
      <c r="A78" s="55" t="s">
        <v>250</v>
      </c>
      <c r="B78" s="56">
        <v>0</v>
      </c>
      <c r="C78" s="56">
        <v>9156.56</v>
      </c>
      <c r="D78" s="56">
        <f t="shared" si="1"/>
        <v>9156.56</v>
      </c>
    </row>
    <row r="79" spans="1:4" s="54" customFormat="1" ht="39.950000000000003" customHeight="1" x14ac:dyDescent="0.3">
      <c r="A79" s="52" t="s">
        <v>251</v>
      </c>
      <c r="B79" s="53">
        <f>SUM(B80)</f>
        <v>65224.31</v>
      </c>
      <c r="C79" s="53">
        <f t="shared" ref="C79:D79" si="6">SUM(C80)</f>
        <v>51044.4</v>
      </c>
      <c r="D79" s="53">
        <f t="shared" si="6"/>
        <v>-14179.909999999996</v>
      </c>
    </row>
    <row r="80" spans="1:4" s="48" customFormat="1" ht="39.950000000000003" customHeight="1" x14ac:dyDescent="0.3">
      <c r="A80" s="55" t="s">
        <v>252</v>
      </c>
      <c r="B80" s="56">
        <v>65224.31</v>
      </c>
      <c r="C80" s="56">
        <v>51044.4</v>
      </c>
      <c r="D80" s="56">
        <f t="shared" ref="D80:D119" si="7">C80-B80</f>
        <v>-14179.909999999996</v>
      </c>
    </row>
    <row r="81" spans="1:4" s="54" customFormat="1" ht="39.950000000000003" customHeight="1" x14ac:dyDescent="0.3">
      <c r="A81" s="52" t="s">
        <v>253</v>
      </c>
      <c r="B81" s="53">
        <f>SUM(B82:B85)</f>
        <v>438636.38</v>
      </c>
      <c r="C81" s="53">
        <f t="shared" ref="C81:D81" si="8">SUM(C82:C85)</f>
        <v>431541.04000000004</v>
      </c>
      <c r="D81" s="53">
        <f t="shared" si="8"/>
        <v>-7095.339999999982</v>
      </c>
    </row>
    <row r="82" spans="1:4" s="48" customFormat="1" ht="39.950000000000003" customHeight="1" x14ac:dyDescent="0.3">
      <c r="A82" s="55" t="s">
        <v>254</v>
      </c>
      <c r="B82" s="56">
        <v>309718.49</v>
      </c>
      <c r="C82" s="56">
        <v>330620.82</v>
      </c>
      <c r="D82" s="56">
        <f t="shared" si="7"/>
        <v>20902.330000000016</v>
      </c>
    </row>
    <row r="83" spans="1:4" s="48" customFormat="1" ht="39.950000000000003" customHeight="1" x14ac:dyDescent="0.3">
      <c r="A83" s="55" t="s">
        <v>255</v>
      </c>
      <c r="B83" s="56">
        <v>93523.8</v>
      </c>
      <c r="C83" s="56">
        <v>96990.19</v>
      </c>
      <c r="D83" s="56">
        <f t="shared" si="7"/>
        <v>3466.3899999999994</v>
      </c>
    </row>
    <row r="84" spans="1:4" s="48" customFormat="1" ht="39.950000000000003" customHeight="1" x14ac:dyDescent="0.3">
      <c r="A84" s="55" t="s">
        <v>256</v>
      </c>
      <c r="B84" s="56">
        <v>112900</v>
      </c>
      <c r="C84" s="56">
        <v>79612</v>
      </c>
      <c r="D84" s="56">
        <f t="shared" si="7"/>
        <v>-33288</v>
      </c>
    </row>
    <row r="85" spans="1:4" s="48" customFormat="1" ht="39.950000000000003" customHeight="1" x14ac:dyDescent="0.3">
      <c r="A85" s="55" t="s">
        <v>257</v>
      </c>
      <c r="B85" s="56">
        <v>-77505.91</v>
      </c>
      <c r="C85" s="56">
        <v>-75681.97</v>
      </c>
      <c r="D85" s="56">
        <f t="shared" si="7"/>
        <v>1823.9400000000023</v>
      </c>
    </row>
    <row r="86" spans="1:4" s="54" customFormat="1" ht="39.950000000000003" customHeight="1" x14ac:dyDescent="0.3">
      <c r="A86" s="52" t="s">
        <v>258</v>
      </c>
      <c r="B86" s="53">
        <f>SUM(B87:B89)</f>
        <v>20453.52</v>
      </c>
      <c r="C86" s="53">
        <f>SUM(C87:C89)</f>
        <v>4159.3899999999994</v>
      </c>
      <c r="D86" s="53">
        <f>SUM(D87:D89)</f>
        <v>-16294.130000000001</v>
      </c>
    </row>
    <row r="87" spans="1:4" s="48" customFormat="1" ht="39.950000000000003" customHeight="1" x14ac:dyDescent="0.3">
      <c r="A87" s="55" t="s">
        <v>259</v>
      </c>
      <c r="B87" s="56">
        <v>31527.200000000001</v>
      </c>
      <c r="C87" s="56">
        <v>15859.39</v>
      </c>
      <c r="D87" s="56">
        <f t="shared" si="7"/>
        <v>-15667.810000000001</v>
      </c>
    </row>
    <row r="88" spans="1:4" s="48" customFormat="1" ht="39.950000000000003" customHeight="1" x14ac:dyDescent="0.3">
      <c r="A88" s="55" t="s">
        <v>260</v>
      </c>
      <c r="B88" s="56">
        <v>-11700</v>
      </c>
      <c r="C88" s="56">
        <v>-11700</v>
      </c>
      <c r="D88" s="56">
        <f t="shared" si="7"/>
        <v>0</v>
      </c>
    </row>
    <row r="89" spans="1:4" s="48" customFormat="1" ht="39.950000000000003" customHeight="1" x14ac:dyDescent="0.3">
      <c r="A89" s="55" t="s">
        <v>261</v>
      </c>
      <c r="B89" s="56">
        <v>626.32000000000005</v>
      </c>
      <c r="C89" s="56">
        <v>0</v>
      </c>
      <c r="D89" s="56">
        <f t="shared" si="7"/>
        <v>-626.32000000000005</v>
      </c>
    </row>
    <row r="90" spans="1:4" s="54" customFormat="1" ht="39.950000000000003" customHeight="1" x14ac:dyDescent="0.3">
      <c r="A90" s="52" t="s">
        <v>262</v>
      </c>
      <c r="B90" s="53">
        <f>SUM(B91:B102)</f>
        <v>88796.52</v>
      </c>
      <c r="C90" s="53">
        <f>SUM(C91:C102)</f>
        <v>96981.73000000001</v>
      </c>
      <c r="D90" s="53">
        <f>SUM(D91:D102)</f>
        <v>8185.2100000000064</v>
      </c>
    </row>
    <row r="91" spans="1:4" s="48" customFormat="1" ht="39.950000000000003" customHeight="1" x14ac:dyDescent="0.3">
      <c r="A91" s="55" t="s">
        <v>263</v>
      </c>
      <c r="B91" s="56">
        <v>39387.949999999997</v>
      </c>
      <c r="C91" s="56">
        <v>37998.79</v>
      </c>
      <c r="D91" s="56">
        <f t="shared" si="7"/>
        <v>-1389.1599999999962</v>
      </c>
    </row>
    <row r="92" spans="1:4" s="48" customFormat="1" ht="39.950000000000003" customHeight="1" x14ac:dyDescent="0.3">
      <c r="A92" s="55" t="s">
        <v>264</v>
      </c>
      <c r="B92" s="56">
        <v>-24280.25</v>
      </c>
      <c r="C92" s="56">
        <v>-24280.25</v>
      </c>
      <c r="D92" s="56">
        <f t="shared" si="7"/>
        <v>0</v>
      </c>
    </row>
    <row r="93" spans="1:4" s="48" customFormat="1" ht="39.950000000000003" customHeight="1" x14ac:dyDescent="0.3">
      <c r="A93" s="55" t="s">
        <v>265</v>
      </c>
      <c r="B93" s="56">
        <v>416.54</v>
      </c>
      <c r="C93" s="56">
        <v>416.54</v>
      </c>
      <c r="D93" s="56">
        <f t="shared" si="7"/>
        <v>0</v>
      </c>
    </row>
    <row r="94" spans="1:4" s="48" customFormat="1" ht="39.950000000000003" customHeight="1" x14ac:dyDescent="0.3">
      <c r="A94" s="55" t="s">
        <v>266</v>
      </c>
      <c r="B94" s="56">
        <v>0</v>
      </c>
      <c r="C94" s="56">
        <v>345.37</v>
      </c>
      <c r="D94" s="56">
        <f t="shared" si="7"/>
        <v>345.37</v>
      </c>
    </row>
    <row r="95" spans="1:4" s="48" customFormat="1" ht="39.950000000000003" customHeight="1" x14ac:dyDescent="0.3">
      <c r="A95" s="55" t="s">
        <v>267</v>
      </c>
      <c r="B95" s="56">
        <v>21.29</v>
      </c>
      <c r="C95" s="56">
        <v>21.29</v>
      </c>
      <c r="D95" s="56">
        <f t="shared" si="7"/>
        <v>0</v>
      </c>
    </row>
    <row r="96" spans="1:4" s="48" customFormat="1" ht="39.950000000000003" customHeight="1" x14ac:dyDescent="0.3">
      <c r="A96" s="55" t="s">
        <v>268</v>
      </c>
      <c r="B96" s="56">
        <v>49087.54</v>
      </c>
      <c r="C96" s="56">
        <v>64069.05</v>
      </c>
      <c r="D96" s="56">
        <f t="shared" si="7"/>
        <v>14981.510000000002</v>
      </c>
    </row>
    <row r="97" spans="1:4" s="48" customFormat="1" ht="39.950000000000003" customHeight="1" x14ac:dyDescent="0.3">
      <c r="A97" s="55" t="s">
        <v>269</v>
      </c>
      <c r="B97" s="56">
        <v>9822.2199999999993</v>
      </c>
      <c r="C97" s="56">
        <v>3883.07</v>
      </c>
      <c r="D97" s="56">
        <f t="shared" si="7"/>
        <v>-5939.15</v>
      </c>
    </row>
    <row r="98" spans="1:4" s="48" customFormat="1" ht="39.950000000000003" customHeight="1" x14ac:dyDescent="0.3">
      <c r="A98" s="55" t="s">
        <v>270</v>
      </c>
      <c r="B98" s="56">
        <v>5062.4399999999996</v>
      </c>
      <c r="C98" s="56">
        <v>6319.9</v>
      </c>
      <c r="D98" s="56">
        <f t="shared" si="7"/>
        <v>1257.46</v>
      </c>
    </row>
    <row r="99" spans="1:4" s="48" customFormat="1" ht="39.950000000000003" customHeight="1" x14ac:dyDescent="0.3">
      <c r="A99" s="55" t="s">
        <v>271</v>
      </c>
      <c r="B99" s="56">
        <v>25.6</v>
      </c>
      <c r="C99" s="56">
        <v>5.63</v>
      </c>
      <c r="D99" s="56">
        <f t="shared" si="7"/>
        <v>-19.970000000000002</v>
      </c>
    </row>
    <row r="100" spans="1:4" s="48" customFormat="1" ht="39.950000000000003" customHeight="1" x14ac:dyDescent="0.3">
      <c r="A100" s="55" t="s">
        <v>272</v>
      </c>
      <c r="B100" s="56">
        <v>11.19</v>
      </c>
      <c r="C100" s="56">
        <v>0.34</v>
      </c>
      <c r="D100" s="56">
        <f t="shared" si="7"/>
        <v>-10.85</v>
      </c>
    </row>
    <row r="101" spans="1:4" s="48" customFormat="1" ht="39.950000000000003" customHeight="1" x14ac:dyDescent="0.3">
      <c r="A101" s="55" t="s">
        <v>273</v>
      </c>
      <c r="B101" s="56">
        <v>9042</v>
      </c>
      <c r="C101" s="56">
        <v>8002</v>
      </c>
      <c r="D101" s="56">
        <f t="shared" si="7"/>
        <v>-1040</v>
      </c>
    </row>
    <row r="102" spans="1:4" s="48" customFormat="1" ht="39.950000000000003" customHeight="1" x14ac:dyDescent="0.3">
      <c r="A102" s="55" t="s">
        <v>274</v>
      </c>
      <c r="B102" s="56">
        <v>200</v>
      </c>
      <c r="C102" s="56">
        <v>200</v>
      </c>
      <c r="D102" s="56">
        <f t="shared" si="7"/>
        <v>0</v>
      </c>
    </row>
    <row r="103" spans="1:4" s="54" customFormat="1" ht="39.950000000000003" customHeight="1" x14ac:dyDescent="0.3">
      <c r="A103" s="52" t="s">
        <v>275</v>
      </c>
      <c r="B103" s="53">
        <f>SUM(B104:B105)</f>
        <v>532.61</v>
      </c>
      <c r="C103" s="53">
        <f t="shared" ref="C103:D103" si="9">SUM(C104:C105)</f>
        <v>-1051.5999999999999</v>
      </c>
      <c r="D103" s="53">
        <f t="shared" si="9"/>
        <v>-1584.21</v>
      </c>
    </row>
    <row r="104" spans="1:4" s="48" customFormat="1" ht="39.950000000000003" customHeight="1" x14ac:dyDescent="0.3">
      <c r="A104" s="55" t="s">
        <v>276</v>
      </c>
      <c r="B104" s="56">
        <v>1155.21</v>
      </c>
      <c r="C104" s="56">
        <v>35.200000000000003</v>
      </c>
      <c r="D104" s="56">
        <f t="shared" si="7"/>
        <v>-1120.01</v>
      </c>
    </row>
    <row r="105" spans="1:4" s="48" customFormat="1" ht="39.950000000000003" customHeight="1" x14ac:dyDescent="0.3">
      <c r="A105" s="55" t="s">
        <v>277</v>
      </c>
      <c r="B105" s="56">
        <v>-622.6</v>
      </c>
      <c r="C105" s="56">
        <v>-1086.8</v>
      </c>
      <c r="D105" s="56">
        <f t="shared" si="7"/>
        <v>-464.19999999999993</v>
      </c>
    </row>
    <row r="106" spans="1:4" s="58" customFormat="1" ht="39.950000000000003" customHeight="1" x14ac:dyDescent="0.3">
      <c r="A106" s="49" t="s">
        <v>278</v>
      </c>
      <c r="B106" s="57">
        <f>B68+B75+B79+B81+B86+B90+B103</f>
        <v>2646161.9399999846</v>
      </c>
      <c r="C106" s="57">
        <f t="shared" ref="C106:D106" si="10">C68+C75+C79+C81+C86+C90+C103</f>
        <v>1829752.4799999979</v>
      </c>
      <c r="D106" s="57">
        <f t="shared" si="10"/>
        <v>-816409.45999999635</v>
      </c>
    </row>
    <row r="107" spans="1:4" s="48" customFormat="1" ht="39.950000000000003" customHeight="1" x14ac:dyDescent="0.3">
      <c r="A107" s="49" t="s">
        <v>279</v>
      </c>
      <c r="B107" s="50"/>
      <c r="C107" s="50"/>
      <c r="D107" s="56"/>
    </row>
    <row r="108" spans="1:4" s="54" customFormat="1" ht="39.950000000000003" customHeight="1" x14ac:dyDescent="0.3">
      <c r="A108" s="52" t="s">
        <v>280</v>
      </c>
      <c r="B108" s="53">
        <f>SUM(B109:B110)</f>
        <v>20024596.32</v>
      </c>
      <c r="C108" s="53">
        <f t="shared" ref="C108:D108" si="11">SUM(C109:C110)</f>
        <v>21652707.219999999</v>
      </c>
      <c r="D108" s="53">
        <f t="shared" si="11"/>
        <v>1628110.8999999985</v>
      </c>
    </row>
    <row r="109" spans="1:4" s="48" customFormat="1" ht="39.950000000000003" customHeight="1" x14ac:dyDescent="0.3">
      <c r="A109" s="55" t="s">
        <v>281</v>
      </c>
      <c r="B109" s="56">
        <v>20024531.32</v>
      </c>
      <c r="C109" s="56">
        <v>21652670.219999999</v>
      </c>
      <c r="D109" s="56">
        <f t="shared" si="7"/>
        <v>1628138.8999999985</v>
      </c>
    </row>
    <row r="110" spans="1:4" s="48" customFormat="1" ht="39.950000000000003" customHeight="1" x14ac:dyDescent="0.3">
      <c r="A110" s="55" t="s">
        <v>282</v>
      </c>
      <c r="B110" s="56">
        <v>65</v>
      </c>
      <c r="C110" s="56">
        <v>37</v>
      </c>
      <c r="D110" s="56">
        <f t="shared" si="7"/>
        <v>-28</v>
      </c>
    </row>
    <row r="111" spans="1:4" s="54" customFormat="1" ht="39.950000000000003" customHeight="1" x14ac:dyDescent="0.3">
      <c r="A111" s="52" t="s">
        <v>283</v>
      </c>
      <c r="B111" s="53">
        <f>SUM(B112:B113)</f>
        <v>47.230000000000004</v>
      </c>
      <c r="C111" s="53">
        <f t="shared" ref="C111:D111" si="12">SUM(C112:C113)</f>
        <v>46.98</v>
      </c>
      <c r="D111" s="53">
        <f t="shared" si="12"/>
        <v>-0.25000000000000355</v>
      </c>
    </row>
    <row r="112" spans="1:4" s="48" customFormat="1" ht="39.950000000000003" customHeight="1" x14ac:dyDescent="0.3">
      <c r="A112" s="55" t="s">
        <v>284</v>
      </c>
      <c r="B112" s="56">
        <v>23.46</v>
      </c>
      <c r="C112" s="56">
        <v>23.49</v>
      </c>
      <c r="D112" s="56">
        <f t="shared" si="7"/>
        <v>2.9999999999997584E-2</v>
      </c>
    </row>
    <row r="113" spans="1:4" s="48" customFormat="1" ht="39.950000000000003" customHeight="1" x14ac:dyDescent="0.3">
      <c r="A113" s="55" t="s">
        <v>285</v>
      </c>
      <c r="B113" s="56">
        <v>23.77</v>
      </c>
      <c r="C113" s="56">
        <v>23.49</v>
      </c>
      <c r="D113" s="56">
        <f t="shared" si="7"/>
        <v>-0.28000000000000114</v>
      </c>
    </row>
    <row r="114" spans="1:4" s="58" customFormat="1" ht="39.950000000000003" customHeight="1" x14ac:dyDescent="0.3">
      <c r="A114" s="49" t="s">
        <v>286</v>
      </c>
      <c r="B114" s="57">
        <f>SUM(B108+B111)</f>
        <v>20024643.550000001</v>
      </c>
      <c r="C114" s="57">
        <f t="shared" ref="C114:D114" si="13">SUM(C108+C111)</f>
        <v>21652754.199999999</v>
      </c>
      <c r="D114" s="57">
        <f t="shared" si="13"/>
        <v>1628110.6499999985</v>
      </c>
    </row>
    <row r="115" spans="1:4" s="58" customFormat="1" ht="39.950000000000003" customHeight="1" x14ac:dyDescent="0.3">
      <c r="A115" s="49" t="s">
        <v>287</v>
      </c>
      <c r="B115" s="57">
        <f>B106+B59+B114</f>
        <v>22711569.079999983</v>
      </c>
      <c r="C115" s="57">
        <f t="shared" ref="C115:D115" si="14">C106+C59+C114</f>
        <v>23512173.839999996</v>
      </c>
      <c r="D115" s="57">
        <f t="shared" si="14"/>
        <v>800604.7600000021</v>
      </c>
    </row>
    <row r="116" spans="1:4" s="48" customFormat="1" ht="39.950000000000003" customHeight="1" x14ac:dyDescent="0.3">
      <c r="A116" s="49" t="s">
        <v>288</v>
      </c>
      <c r="B116" s="50"/>
      <c r="C116" s="50"/>
      <c r="D116" s="56"/>
    </row>
    <row r="117" spans="1:4" s="58" customFormat="1" ht="39.950000000000003" customHeight="1" x14ac:dyDescent="0.3">
      <c r="A117" s="49" t="s">
        <v>289</v>
      </c>
      <c r="B117" s="56">
        <v>0</v>
      </c>
      <c r="C117" s="56">
        <v>0</v>
      </c>
      <c r="D117" s="56">
        <v>0</v>
      </c>
    </row>
    <row r="118" spans="1:4" s="58" customFormat="1" ht="39.950000000000003" customHeight="1" x14ac:dyDescent="0.3">
      <c r="A118" s="49" t="s">
        <v>290</v>
      </c>
      <c r="B118" s="57">
        <f>SUM(B119)</f>
        <v>6162.04</v>
      </c>
      <c r="C118" s="57">
        <f t="shared" ref="C118:D118" si="15">SUM(C119)</f>
        <v>48393.68</v>
      </c>
      <c r="D118" s="57">
        <f t="shared" si="15"/>
        <v>42231.64</v>
      </c>
    </row>
    <row r="119" spans="1:4" s="48" customFormat="1" ht="39.950000000000003" customHeight="1" x14ac:dyDescent="0.3">
      <c r="A119" s="55" t="s">
        <v>291</v>
      </c>
      <c r="B119" s="56">
        <v>6162.04</v>
      </c>
      <c r="C119" s="56">
        <v>48393.68</v>
      </c>
      <c r="D119" s="56">
        <f t="shared" si="7"/>
        <v>42231.64</v>
      </c>
    </row>
    <row r="120" spans="1:4" s="58" customFormat="1" ht="39.950000000000003" customHeight="1" x14ac:dyDescent="0.3">
      <c r="A120" s="49" t="s">
        <v>292</v>
      </c>
      <c r="B120" s="57">
        <f>SUM(B118)</f>
        <v>6162.04</v>
      </c>
      <c r="C120" s="57">
        <f t="shared" ref="C120:D120" si="16">SUM(C118)</f>
        <v>48393.68</v>
      </c>
      <c r="D120" s="57">
        <f t="shared" si="16"/>
        <v>42231.64</v>
      </c>
    </row>
    <row r="121" spans="1:4" s="58" customFormat="1" ht="39.950000000000003" customHeight="1" x14ac:dyDescent="0.3">
      <c r="A121" s="49" t="s">
        <v>293</v>
      </c>
      <c r="B121" s="57">
        <f>B115+B118+B56</f>
        <v>29319495.269999981</v>
      </c>
      <c r="C121" s="57">
        <f t="shared" ref="C121:D121" si="17">C115+C118+C56</f>
        <v>29997780.219999995</v>
      </c>
      <c r="D121" s="57">
        <f t="shared" si="17"/>
        <v>678284.95000000193</v>
      </c>
    </row>
  </sheetData>
  <mergeCells count="3">
    <mergeCell ref="A1:D1"/>
    <mergeCell ref="A2:D2"/>
    <mergeCell ref="A3:D3"/>
  </mergeCells>
  <printOptions horizontalCentered="1"/>
  <pageMargins left="0.19685039370078741" right="0.19685039370078741" top="0.31496062992125984" bottom="0.31496062992125984" header="0.51181102362204722" footer="0.19685039370078741"/>
  <pageSetup paperSize="9" scale="69" orientation="portrait" r:id="rId1"/>
  <headerFooter>
    <oddFooter>Pagina &amp;P di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03D78-C96A-4BD1-ABE1-985A2B0C4A03}">
  <dimension ref="A1:H142"/>
  <sheetViews>
    <sheetView tabSelected="1" view="pageBreakPreview" topLeftCell="A124" zoomScale="71" zoomScaleNormal="71" zoomScaleSheetLayoutView="71" workbookViewId="0">
      <selection activeCell="H135" sqref="H135"/>
    </sheetView>
  </sheetViews>
  <sheetFormatPr defaultRowHeight="15" x14ac:dyDescent="0.25"/>
  <cols>
    <col min="1" max="1" width="72.28515625" bestFit="1" customWidth="1"/>
    <col min="2" max="3" width="21.7109375" style="74" customWidth="1"/>
    <col min="4" max="4" width="21.7109375" customWidth="1"/>
    <col min="6" max="6" width="16" bestFit="1" customWidth="1"/>
    <col min="8" max="8" width="18.28515625" bestFit="1" customWidth="1"/>
  </cols>
  <sheetData>
    <row r="1" spans="1:8" s="61" customFormat="1" ht="75" customHeight="1" x14ac:dyDescent="0.3">
      <c r="A1" s="60"/>
      <c r="B1" s="60"/>
      <c r="C1" s="60"/>
      <c r="D1" s="60"/>
    </row>
    <row r="2" spans="1:8" s="61" customFormat="1" ht="30.75" customHeight="1" x14ac:dyDescent="0.3">
      <c r="A2" s="62" t="s">
        <v>294</v>
      </c>
      <c r="B2" s="62"/>
      <c r="C2" s="62"/>
      <c r="D2" s="62"/>
    </row>
    <row r="3" spans="1:8" s="61" customFormat="1" ht="30" customHeight="1" x14ac:dyDescent="0.3">
      <c r="A3" s="63" t="s">
        <v>295</v>
      </c>
      <c r="B3" s="63"/>
      <c r="C3" s="63"/>
      <c r="D3" s="63"/>
    </row>
    <row r="4" spans="1:8" ht="47.1" customHeight="1" x14ac:dyDescent="0.25">
      <c r="A4" s="4" t="s">
        <v>296</v>
      </c>
      <c r="B4" s="6" t="s">
        <v>153</v>
      </c>
      <c r="C4" s="6" t="s">
        <v>159</v>
      </c>
      <c r="D4" s="6" t="s">
        <v>1</v>
      </c>
    </row>
    <row r="5" spans="1:8" s="48" customFormat="1" ht="39.950000000000003" customHeight="1" x14ac:dyDescent="0.3">
      <c r="A5" s="45" t="s">
        <v>297</v>
      </c>
      <c r="B5" s="64"/>
      <c r="C5" s="64"/>
      <c r="D5" s="47"/>
    </row>
    <row r="6" spans="1:8" s="54" customFormat="1" ht="39.950000000000003" customHeight="1" x14ac:dyDescent="0.3">
      <c r="A6" s="52" t="s">
        <v>298</v>
      </c>
      <c r="B6" s="65">
        <f t="shared" ref="B6:C6" si="0">SUM(B7)</f>
        <v>-13375659.35</v>
      </c>
      <c r="C6" s="65">
        <f t="shared" si="0"/>
        <v>-14117749.99</v>
      </c>
      <c r="D6" s="65">
        <f>SUM(D7)</f>
        <v>-742090.6400000006</v>
      </c>
      <c r="F6" s="66"/>
      <c r="H6" s="66"/>
    </row>
    <row r="7" spans="1:8" s="48" customFormat="1" ht="39.950000000000003" customHeight="1" x14ac:dyDescent="0.3">
      <c r="A7" s="55" t="s">
        <v>299</v>
      </c>
      <c r="B7" s="67">
        <v>-13375659.35</v>
      </c>
      <c r="C7" s="67">
        <v>-14117749.99</v>
      </c>
      <c r="D7" s="67">
        <f>C7-B7</f>
        <v>-742090.6400000006</v>
      </c>
      <c r="E7" s="68"/>
      <c r="F7" s="66"/>
      <c r="H7" s="66"/>
    </row>
    <row r="8" spans="1:8" s="54" customFormat="1" ht="39.950000000000003" customHeight="1" x14ac:dyDescent="0.3">
      <c r="A8" s="52" t="s">
        <v>300</v>
      </c>
      <c r="B8" s="65">
        <v>-742090.64</v>
      </c>
      <c r="C8" s="65">
        <v>-344658.5</v>
      </c>
      <c r="D8" s="65">
        <f t="shared" ref="D8" si="1">C8-B8</f>
        <v>397432.14</v>
      </c>
      <c r="F8" s="66"/>
      <c r="H8" s="66"/>
    </row>
    <row r="9" spans="1:8" s="54" customFormat="1" ht="39.950000000000003" customHeight="1" x14ac:dyDescent="0.3">
      <c r="A9" s="52" t="s">
        <v>301</v>
      </c>
      <c r="B9" s="65">
        <f t="shared" ref="B9" si="2">SUM(B10:B11)</f>
        <v>-1094.3399999999999</v>
      </c>
      <c r="C9" s="65">
        <v>-1094.3399999999999</v>
      </c>
      <c r="D9" s="69">
        <v>0</v>
      </c>
      <c r="F9" s="66"/>
      <c r="H9" s="66"/>
    </row>
    <row r="10" spans="1:8" s="48" customFormat="1" ht="39.950000000000003" customHeight="1" x14ac:dyDescent="0.3">
      <c r="A10" s="55" t="s">
        <v>302</v>
      </c>
      <c r="B10" s="67">
        <v>-1094.3399999999999</v>
      </c>
      <c r="C10" s="67">
        <v>-1094.3399999999999</v>
      </c>
      <c r="D10" s="69">
        <v>0</v>
      </c>
      <c r="F10" s="66"/>
      <c r="H10" s="66"/>
    </row>
    <row r="11" spans="1:8" s="54" customFormat="1" ht="39.950000000000003" customHeight="1" x14ac:dyDescent="0.3">
      <c r="A11" s="52" t="s">
        <v>303</v>
      </c>
      <c r="B11" s="69">
        <v>0</v>
      </c>
      <c r="C11" s="69">
        <v>0</v>
      </c>
      <c r="D11" s="69">
        <v>0</v>
      </c>
      <c r="F11" s="66"/>
      <c r="H11" s="66"/>
    </row>
    <row r="12" spans="1:8" s="58" customFormat="1" ht="39.950000000000003" customHeight="1" x14ac:dyDescent="0.3">
      <c r="A12" s="49" t="s">
        <v>304</v>
      </c>
      <c r="B12" s="70">
        <f t="shared" ref="B12:D12" si="3">SUM(B6+B8+B9)</f>
        <v>-14118844.33</v>
      </c>
      <c r="C12" s="70">
        <f t="shared" si="3"/>
        <v>-14463502.83</v>
      </c>
      <c r="D12" s="70">
        <f t="shared" si="3"/>
        <v>-344658.50000000058</v>
      </c>
      <c r="F12" s="66"/>
      <c r="H12" s="66"/>
    </row>
    <row r="13" spans="1:8" s="48" customFormat="1" ht="39.950000000000003" customHeight="1" x14ac:dyDescent="0.3">
      <c r="A13" s="49" t="s">
        <v>305</v>
      </c>
      <c r="B13" s="71"/>
      <c r="C13" s="71"/>
      <c r="D13" s="67"/>
      <c r="F13" s="66"/>
      <c r="H13" s="66"/>
    </row>
    <row r="14" spans="1:8" s="54" customFormat="1" ht="39.950000000000003" customHeight="1" x14ac:dyDescent="0.3">
      <c r="A14" s="52" t="s">
        <v>306</v>
      </c>
      <c r="B14" s="69">
        <v>0</v>
      </c>
      <c r="C14" s="69">
        <v>0</v>
      </c>
      <c r="D14" s="69">
        <v>0</v>
      </c>
      <c r="F14" s="66"/>
      <c r="H14" s="66"/>
    </row>
    <row r="15" spans="1:8" s="54" customFormat="1" ht="39.950000000000003" customHeight="1" x14ac:dyDescent="0.3">
      <c r="A15" s="52" t="s">
        <v>307</v>
      </c>
      <c r="B15" s="69">
        <v>0</v>
      </c>
      <c r="C15" s="69">
        <v>0</v>
      </c>
      <c r="D15" s="69">
        <v>0</v>
      </c>
      <c r="F15" s="66"/>
      <c r="H15" s="66"/>
    </row>
    <row r="16" spans="1:8" s="58" customFormat="1" ht="39.950000000000003" customHeight="1" x14ac:dyDescent="0.3">
      <c r="A16" s="49" t="s">
        <v>308</v>
      </c>
      <c r="B16" s="57">
        <v>0</v>
      </c>
      <c r="C16" s="57">
        <v>0</v>
      </c>
      <c r="D16" s="57">
        <v>0</v>
      </c>
      <c r="F16" s="66"/>
      <c r="H16" s="66"/>
    </row>
    <row r="17" spans="1:8" s="48" customFormat="1" ht="39.950000000000003" customHeight="1" x14ac:dyDescent="0.3">
      <c r="A17" s="49" t="s">
        <v>309</v>
      </c>
      <c r="B17" s="71"/>
      <c r="C17" s="71"/>
      <c r="D17" s="67"/>
      <c r="F17" s="66"/>
      <c r="H17" s="66"/>
    </row>
    <row r="18" spans="1:8" s="48" customFormat="1" ht="39.950000000000003" customHeight="1" x14ac:dyDescent="0.3">
      <c r="A18" s="55" t="s">
        <v>310</v>
      </c>
      <c r="B18" s="67">
        <v>-3223947.99</v>
      </c>
      <c r="C18" s="67">
        <v>-3427634.86</v>
      </c>
      <c r="D18" s="67">
        <f t="shared" ref="D18:D81" si="4">C18-B18</f>
        <v>-203686.86999999965</v>
      </c>
      <c r="F18" s="66"/>
      <c r="H18" s="66"/>
    </row>
    <row r="19" spans="1:8" s="48" customFormat="1" ht="39.950000000000003" customHeight="1" x14ac:dyDescent="0.3">
      <c r="A19" s="55" t="s">
        <v>311</v>
      </c>
      <c r="B19" s="67">
        <v>-427316.17</v>
      </c>
      <c r="C19" s="67">
        <v>-454669.88</v>
      </c>
      <c r="D19" s="67">
        <f t="shared" si="4"/>
        <v>-27353.710000000021</v>
      </c>
      <c r="F19" s="66"/>
      <c r="H19" s="66"/>
    </row>
    <row r="20" spans="1:8" s="58" customFormat="1" ht="39.950000000000003" customHeight="1" x14ac:dyDescent="0.3">
      <c r="A20" s="49" t="s">
        <v>312</v>
      </c>
      <c r="B20" s="70">
        <f>SUM(B18:B19)</f>
        <v>-3651264.16</v>
      </c>
      <c r="C20" s="70">
        <f t="shared" ref="C20:D20" si="5">SUM(C18:C19)</f>
        <v>-3882304.7399999998</v>
      </c>
      <c r="D20" s="70">
        <f t="shared" si="5"/>
        <v>-231040.57999999967</v>
      </c>
      <c r="F20" s="66"/>
      <c r="H20" s="66"/>
    </row>
    <row r="21" spans="1:8" s="48" customFormat="1" ht="39.950000000000003" customHeight="1" x14ac:dyDescent="0.3">
      <c r="A21" s="49" t="s">
        <v>313</v>
      </c>
      <c r="B21" s="71"/>
      <c r="C21" s="71"/>
      <c r="D21" s="67"/>
      <c r="F21" s="66"/>
      <c r="H21" s="66"/>
    </row>
    <row r="22" spans="1:8" s="54" customFormat="1" ht="39.950000000000003" customHeight="1" x14ac:dyDescent="0.3">
      <c r="A22" s="52" t="s">
        <v>314</v>
      </c>
      <c r="B22" s="65">
        <f t="shared" ref="B22:D22" si="6">SUM(B23:B26)</f>
        <v>-771999.81</v>
      </c>
      <c r="C22" s="65">
        <f t="shared" si="6"/>
        <v>-758444.56</v>
      </c>
      <c r="D22" s="65">
        <f t="shared" si="6"/>
        <v>13555.25</v>
      </c>
      <c r="F22" s="66"/>
      <c r="H22" s="66"/>
    </row>
    <row r="23" spans="1:8" s="48" customFormat="1" ht="39.950000000000003" customHeight="1" x14ac:dyDescent="0.3">
      <c r="A23" s="55" t="s">
        <v>315</v>
      </c>
      <c r="B23" s="67">
        <v>-21671.360000000001</v>
      </c>
      <c r="C23" s="67">
        <v>-123765.73</v>
      </c>
      <c r="D23" s="67">
        <f t="shared" si="4"/>
        <v>-102094.37</v>
      </c>
      <c r="F23" s="66"/>
      <c r="H23" s="66"/>
    </row>
    <row r="24" spans="1:8" s="48" customFormat="1" ht="39.950000000000003" customHeight="1" x14ac:dyDescent="0.3">
      <c r="A24" s="55" t="s">
        <v>316</v>
      </c>
      <c r="B24" s="57">
        <v>0</v>
      </c>
      <c r="C24" s="67">
        <v>-794</v>
      </c>
      <c r="D24" s="67">
        <f t="shared" si="4"/>
        <v>-794</v>
      </c>
      <c r="F24" s="66"/>
      <c r="H24" s="66"/>
    </row>
    <row r="25" spans="1:8" s="48" customFormat="1" ht="39.950000000000003" customHeight="1" x14ac:dyDescent="0.3">
      <c r="A25" s="55" t="s">
        <v>317</v>
      </c>
      <c r="B25" s="67">
        <v>-553329.14</v>
      </c>
      <c r="C25" s="67">
        <v>-459459.83</v>
      </c>
      <c r="D25" s="67">
        <f t="shared" si="4"/>
        <v>93869.31</v>
      </c>
      <c r="F25" s="66"/>
      <c r="H25" s="66"/>
    </row>
    <row r="26" spans="1:8" s="48" customFormat="1" ht="39.950000000000003" customHeight="1" x14ac:dyDescent="0.3">
      <c r="A26" s="55" t="s">
        <v>318</v>
      </c>
      <c r="B26" s="67">
        <v>-196999.31</v>
      </c>
      <c r="C26" s="67">
        <v>-174425</v>
      </c>
      <c r="D26" s="67">
        <f t="shared" si="4"/>
        <v>22574.309999999998</v>
      </c>
      <c r="F26" s="66"/>
      <c r="H26" s="66"/>
    </row>
    <row r="27" spans="1:8" s="54" customFormat="1" ht="39.950000000000003" customHeight="1" x14ac:dyDescent="0.3">
      <c r="A27" s="52" t="s">
        <v>319</v>
      </c>
      <c r="B27" s="65">
        <f t="shared" ref="B27:D27" si="7">SUM(B28)</f>
        <v>-55602.29</v>
      </c>
      <c r="C27" s="65">
        <f t="shared" si="7"/>
        <v>-102554.97</v>
      </c>
      <c r="D27" s="65">
        <f t="shared" si="7"/>
        <v>-46952.68</v>
      </c>
      <c r="F27" s="66"/>
      <c r="H27" s="66"/>
    </row>
    <row r="28" spans="1:8" s="48" customFormat="1" ht="39.950000000000003" customHeight="1" x14ac:dyDescent="0.3">
      <c r="A28" s="55" t="s">
        <v>320</v>
      </c>
      <c r="B28" s="67">
        <v>-55602.29</v>
      </c>
      <c r="C28" s="67">
        <v>-102554.97</v>
      </c>
      <c r="D28" s="67">
        <f t="shared" si="4"/>
        <v>-46952.68</v>
      </c>
      <c r="F28" s="66"/>
      <c r="H28" s="66"/>
    </row>
    <row r="29" spans="1:8" s="54" customFormat="1" ht="39.950000000000003" customHeight="1" x14ac:dyDescent="0.3">
      <c r="A29" s="52" t="s">
        <v>321</v>
      </c>
      <c r="B29" s="56">
        <v>0</v>
      </c>
      <c r="C29" s="56">
        <v>0</v>
      </c>
      <c r="D29" s="56">
        <v>0</v>
      </c>
      <c r="E29" s="56"/>
      <c r="F29" s="66"/>
      <c r="H29" s="66"/>
    </row>
    <row r="30" spans="1:8" s="54" customFormat="1" ht="39.950000000000003" customHeight="1" x14ac:dyDescent="0.3">
      <c r="A30" s="52" t="s">
        <v>322</v>
      </c>
      <c r="B30" s="65">
        <f t="shared" ref="B30:D30" si="8">SUM(B31:B48)</f>
        <v>-214646.94</v>
      </c>
      <c r="C30" s="65">
        <f t="shared" si="8"/>
        <v>-225186.93</v>
      </c>
      <c r="D30" s="65">
        <f t="shared" si="8"/>
        <v>-10539.98999999998</v>
      </c>
      <c r="F30" s="66"/>
      <c r="H30" s="66"/>
    </row>
    <row r="31" spans="1:8" s="48" customFormat="1" ht="39.950000000000003" customHeight="1" x14ac:dyDescent="0.3">
      <c r="A31" s="55" t="s">
        <v>323</v>
      </c>
      <c r="B31" s="67">
        <v>-7174.78</v>
      </c>
      <c r="C31" s="67">
        <v>0</v>
      </c>
      <c r="D31" s="67">
        <f t="shared" si="4"/>
        <v>7174.78</v>
      </c>
      <c r="F31" s="66"/>
      <c r="H31" s="66"/>
    </row>
    <row r="32" spans="1:8" s="48" customFormat="1" ht="39.950000000000003" customHeight="1" x14ac:dyDescent="0.3">
      <c r="A32" s="55" t="s">
        <v>324</v>
      </c>
      <c r="B32" s="67">
        <v>-952.2</v>
      </c>
      <c r="C32" s="67">
        <v>-3624.8</v>
      </c>
      <c r="D32" s="67">
        <f t="shared" si="4"/>
        <v>-2672.6000000000004</v>
      </c>
      <c r="F32" s="66"/>
      <c r="H32" s="66"/>
    </row>
    <row r="33" spans="1:8" s="48" customFormat="1" ht="39.950000000000003" customHeight="1" x14ac:dyDescent="0.3">
      <c r="A33" s="55" t="s">
        <v>325</v>
      </c>
      <c r="B33" s="67">
        <v>-47307.4</v>
      </c>
      <c r="C33" s="67">
        <v>-66169.7</v>
      </c>
      <c r="D33" s="67">
        <f t="shared" si="4"/>
        <v>-18862.299999999996</v>
      </c>
      <c r="F33" s="66"/>
      <c r="H33" s="66"/>
    </row>
    <row r="34" spans="1:8" s="48" customFormat="1" ht="39.950000000000003" customHeight="1" x14ac:dyDescent="0.3">
      <c r="A34" s="55" t="s">
        <v>326</v>
      </c>
      <c r="B34" s="67">
        <v>-2008.92</v>
      </c>
      <c r="C34" s="67">
        <v>0</v>
      </c>
      <c r="D34" s="67">
        <f t="shared" si="4"/>
        <v>2008.92</v>
      </c>
      <c r="F34" s="66"/>
      <c r="H34" s="66"/>
    </row>
    <row r="35" spans="1:8" s="48" customFormat="1" ht="39.950000000000003" customHeight="1" x14ac:dyDescent="0.3">
      <c r="A35" s="55" t="s">
        <v>327</v>
      </c>
      <c r="B35" s="67">
        <v>-18947.97</v>
      </c>
      <c r="C35" s="67">
        <v>-24534.19</v>
      </c>
      <c r="D35" s="67">
        <f t="shared" si="4"/>
        <v>-5586.2199999999975</v>
      </c>
      <c r="F35" s="66"/>
      <c r="H35" s="66"/>
    </row>
    <row r="36" spans="1:8" s="48" customFormat="1" ht="39.950000000000003" customHeight="1" x14ac:dyDescent="0.3">
      <c r="A36" s="55" t="s">
        <v>328</v>
      </c>
      <c r="B36" s="56">
        <v>-3598.1</v>
      </c>
      <c r="C36" s="56">
        <v>-377.02</v>
      </c>
      <c r="D36" s="67">
        <f t="shared" si="4"/>
        <v>3221.08</v>
      </c>
      <c r="F36" s="66"/>
      <c r="H36" s="66"/>
    </row>
    <row r="37" spans="1:8" s="48" customFormat="1" ht="39.950000000000003" customHeight="1" x14ac:dyDescent="0.3">
      <c r="A37" s="55" t="s">
        <v>329</v>
      </c>
      <c r="B37" s="56">
        <v>-388.49</v>
      </c>
      <c r="C37" s="56">
        <v>-162.08000000000001</v>
      </c>
      <c r="D37" s="67">
        <f t="shared" si="4"/>
        <v>226.41</v>
      </c>
      <c r="F37" s="66"/>
      <c r="H37" s="66"/>
    </row>
    <row r="38" spans="1:8" s="48" customFormat="1" ht="39.950000000000003" customHeight="1" x14ac:dyDescent="0.3">
      <c r="A38" s="55" t="s">
        <v>330</v>
      </c>
      <c r="B38" s="67">
        <v>-2700.2</v>
      </c>
      <c r="C38" s="67">
        <v>-1899.4</v>
      </c>
      <c r="D38" s="67">
        <f t="shared" si="4"/>
        <v>800.79999999999973</v>
      </c>
      <c r="F38" s="66"/>
      <c r="H38" s="66"/>
    </row>
    <row r="39" spans="1:8" s="48" customFormat="1" ht="39.950000000000003" customHeight="1" x14ac:dyDescent="0.3">
      <c r="A39" s="55" t="s">
        <v>331</v>
      </c>
      <c r="B39" s="67">
        <v>-15581.1</v>
      </c>
      <c r="C39" s="67">
        <v>-25343.52</v>
      </c>
      <c r="D39" s="67">
        <f t="shared" si="4"/>
        <v>-9762.42</v>
      </c>
      <c r="F39" s="66"/>
      <c r="H39" s="66"/>
    </row>
    <row r="40" spans="1:8" s="48" customFormat="1" ht="39.950000000000003" customHeight="1" x14ac:dyDescent="0.3">
      <c r="A40" s="55" t="s">
        <v>332</v>
      </c>
      <c r="B40" s="67">
        <v>-360</v>
      </c>
      <c r="C40" s="67">
        <v>-1436.09</v>
      </c>
      <c r="D40" s="67">
        <f t="shared" si="4"/>
        <v>-1076.0899999999999</v>
      </c>
      <c r="F40" s="66"/>
      <c r="H40" s="66"/>
    </row>
    <row r="41" spans="1:8" s="48" customFormat="1" ht="39.950000000000003" customHeight="1" x14ac:dyDescent="0.3">
      <c r="A41" s="55" t="s">
        <v>333</v>
      </c>
      <c r="B41" s="67">
        <v>-28.15</v>
      </c>
      <c r="C41" s="67">
        <v>-64.67</v>
      </c>
      <c r="D41" s="67">
        <f t="shared" si="4"/>
        <v>-36.520000000000003</v>
      </c>
      <c r="F41" s="66"/>
      <c r="H41" s="66"/>
    </row>
    <row r="42" spans="1:8" s="48" customFormat="1" ht="39.950000000000003" customHeight="1" x14ac:dyDescent="0.3">
      <c r="A42" s="55" t="s">
        <v>334</v>
      </c>
      <c r="B42" s="67">
        <v>-55.07</v>
      </c>
      <c r="C42" s="67">
        <v>-209.54</v>
      </c>
      <c r="D42" s="67">
        <f t="shared" si="4"/>
        <v>-154.47</v>
      </c>
      <c r="F42" s="66"/>
      <c r="H42" s="66"/>
    </row>
    <row r="43" spans="1:8" s="48" customFormat="1" ht="39.950000000000003" customHeight="1" x14ac:dyDescent="0.3">
      <c r="A43" s="55" t="s">
        <v>335</v>
      </c>
      <c r="B43" s="56">
        <v>0</v>
      </c>
      <c r="C43" s="56">
        <v>0</v>
      </c>
      <c r="D43" s="56">
        <v>0</v>
      </c>
      <c r="F43" s="66"/>
      <c r="H43" s="66"/>
    </row>
    <row r="44" spans="1:8" s="48" customFormat="1" ht="39.950000000000003" customHeight="1" x14ac:dyDescent="0.3">
      <c r="A44" s="55" t="s">
        <v>336</v>
      </c>
      <c r="B44" s="56">
        <v>0</v>
      </c>
      <c r="C44" s="56">
        <v>0</v>
      </c>
      <c r="D44" s="56">
        <v>0</v>
      </c>
      <c r="F44" s="66"/>
      <c r="H44" s="66"/>
    </row>
    <row r="45" spans="1:8" s="48" customFormat="1" ht="39.950000000000003" customHeight="1" x14ac:dyDescent="0.3">
      <c r="A45" s="55" t="s">
        <v>337</v>
      </c>
      <c r="B45" s="56">
        <v>-846.75</v>
      </c>
      <c r="C45" s="56">
        <v>0</v>
      </c>
      <c r="D45" s="67">
        <f t="shared" si="4"/>
        <v>846.75</v>
      </c>
      <c r="F45" s="66"/>
      <c r="H45" s="66"/>
    </row>
    <row r="46" spans="1:8" s="48" customFormat="1" ht="39.950000000000003" customHeight="1" x14ac:dyDescent="0.3">
      <c r="A46" s="55" t="s">
        <v>338</v>
      </c>
      <c r="B46" s="67">
        <v>-5040.6899999999996</v>
      </c>
      <c r="C46" s="67">
        <v>-3949.87</v>
      </c>
      <c r="D46" s="67">
        <f t="shared" si="4"/>
        <v>1090.8199999999997</v>
      </c>
      <c r="F46" s="66"/>
      <c r="H46" s="66"/>
    </row>
    <row r="47" spans="1:8" s="48" customFormat="1" ht="39.950000000000003" customHeight="1" x14ac:dyDescent="0.3">
      <c r="A47" s="55" t="s">
        <v>339</v>
      </c>
      <c r="B47" s="67">
        <v>-53450.32</v>
      </c>
      <c r="C47" s="67">
        <v>-68829.039999999994</v>
      </c>
      <c r="D47" s="67">
        <f t="shared" si="4"/>
        <v>-15378.719999999994</v>
      </c>
      <c r="F47" s="66"/>
      <c r="H47" s="66"/>
    </row>
    <row r="48" spans="1:8" s="48" customFormat="1" ht="39.950000000000003" customHeight="1" x14ac:dyDescent="0.3">
      <c r="A48" s="55" t="s">
        <v>340</v>
      </c>
      <c r="B48" s="67">
        <v>-56206.8</v>
      </c>
      <c r="C48" s="67">
        <v>-28587.01</v>
      </c>
      <c r="D48" s="67">
        <f t="shared" si="4"/>
        <v>27619.790000000005</v>
      </c>
      <c r="F48" s="66"/>
      <c r="H48" s="66"/>
    </row>
    <row r="49" spans="1:8" s="54" customFormat="1" ht="39.950000000000003" customHeight="1" x14ac:dyDescent="0.3">
      <c r="A49" s="52" t="s">
        <v>341</v>
      </c>
      <c r="B49" s="65">
        <f>SUM(B50:B86)</f>
        <v>-1954130.3800000001</v>
      </c>
      <c r="C49" s="65">
        <f>SUM(C50:C86)</f>
        <v>-2223480.13</v>
      </c>
      <c r="D49" s="65">
        <f>SUM(D50:D86)</f>
        <v>-269349.75</v>
      </c>
      <c r="F49" s="66"/>
      <c r="H49" s="66"/>
    </row>
    <row r="50" spans="1:8" s="48" customFormat="1" ht="39.950000000000003" customHeight="1" x14ac:dyDescent="0.3">
      <c r="A50" s="55" t="s">
        <v>342</v>
      </c>
      <c r="B50" s="67">
        <v>-1210.3599999999999</v>
      </c>
      <c r="C50" s="67">
        <v>-2866.17</v>
      </c>
      <c r="D50" s="67">
        <f t="shared" si="4"/>
        <v>-1655.8100000000002</v>
      </c>
      <c r="F50" s="66"/>
      <c r="H50" s="66"/>
    </row>
    <row r="51" spans="1:8" s="48" customFormat="1" ht="39.950000000000003" customHeight="1" x14ac:dyDescent="0.3">
      <c r="A51" s="55" t="s">
        <v>343</v>
      </c>
      <c r="B51" s="56">
        <v>0</v>
      </c>
      <c r="C51" s="67">
        <v>-78400.59</v>
      </c>
      <c r="D51" s="67">
        <f t="shared" si="4"/>
        <v>-78400.59</v>
      </c>
      <c r="F51" s="66"/>
      <c r="H51" s="66"/>
    </row>
    <row r="52" spans="1:8" s="48" customFormat="1" ht="39.950000000000003" customHeight="1" x14ac:dyDescent="0.3">
      <c r="A52" s="55" t="s">
        <v>344</v>
      </c>
      <c r="B52" s="67">
        <v>-590.9</v>
      </c>
      <c r="C52" s="56">
        <v>0</v>
      </c>
      <c r="D52" s="67">
        <f t="shared" si="4"/>
        <v>590.9</v>
      </c>
      <c r="F52" s="66"/>
      <c r="H52" s="66"/>
    </row>
    <row r="53" spans="1:8" s="48" customFormat="1" ht="39.950000000000003" customHeight="1" x14ac:dyDescent="0.3">
      <c r="A53" s="55" t="s">
        <v>345</v>
      </c>
      <c r="B53" s="67">
        <v>-11880</v>
      </c>
      <c r="C53" s="67">
        <v>-11880</v>
      </c>
      <c r="D53" s="56">
        <v>0</v>
      </c>
      <c r="F53" s="66"/>
      <c r="H53" s="66"/>
    </row>
    <row r="54" spans="1:8" s="48" customFormat="1" ht="39.950000000000003" customHeight="1" x14ac:dyDescent="0.3">
      <c r="A54" s="55" t="s">
        <v>346</v>
      </c>
      <c r="B54" s="67">
        <v>-10783.21</v>
      </c>
      <c r="C54" s="67">
        <v>-10783.21</v>
      </c>
      <c r="D54" s="56">
        <v>0</v>
      </c>
      <c r="F54" s="66"/>
      <c r="H54" s="66"/>
    </row>
    <row r="55" spans="1:8" s="48" customFormat="1" ht="39.950000000000003" customHeight="1" x14ac:dyDescent="0.3">
      <c r="A55" s="55" t="s">
        <v>347</v>
      </c>
      <c r="B55" s="67">
        <v>-10551.98</v>
      </c>
      <c r="C55" s="67">
        <v>-12957.08</v>
      </c>
      <c r="D55" s="67">
        <f t="shared" si="4"/>
        <v>-2405.1000000000004</v>
      </c>
      <c r="F55" s="66"/>
      <c r="H55" s="66"/>
    </row>
    <row r="56" spans="1:8" s="48" customFormat="1" ht="39.950000000000003" customHeight="1" x14ac:dyDescent="0.3">
      <c r="A56" s="55" t="s">
        <v>348</v>
      </c>
      <c r="B56" s="56">
        <v>0</v>
      </c>
      <c r="C56" s="67">
        <v>-190000</v>
      </c>
      <c r="D56" s="67">
        <f t="shared" si="4"/>
        <v>-190000</v>
      </c>
      <c r="F56" s="66"/>
      <c r="H56" s="66"/>
    </row>
    <row r="57" spans="1:8" s="48" customFormat="1" ht="39.950000000000003" customHeight="1" x14ac:dyDescent="0.3">
      <c r="A57" s="55" t="s">
        <v>349</v>
      </c>
      <c r="B57" s="56">
        <v>0</v>
      </c>
      <c r="C57" s="56">
        <v>-91024.07</v>
      </c>
      <c r="D57" s="67">
        <f t="shared" si="4"/>
        <v>-91024.07</v>
      </c>
      <c r="F57" s="66"/>
      <c r="H57" s="66"/>
    </row>
    <row r="58" spans="1:8" s="48" customFormat="1" ht="39.950000000000003" customHeight="1" x14ac:dyDescent="0.3">
      <c r="A58" s="55" t="s">
        <v>350</v>
      </c>
      <c r="B58" s="67">
        <v>-190000</v>
      </c>
      <c r="C58" s="56">
        <v>-94733.87</v>
      </c>
      <c r="D58" s="67">
        <f t="shared" si="4"/>
        <v>95266.13</v>
      </c>
      <c r="F58" s="66"/>
      <c r="H58" s="66"/>
    </row>
    <row r="59" spans="1:8" s="48" customFormat="1" ht="39.950000000000003" customHeight="1" x14ac:dyDescent="0.3">
      <c r="A59" s="55" t="s">
        <v>351</v>
      </c>
      <c r="B59" s="67">
        <v>-65542.009999999995</v>
      </c>
      <c r="C59" s="67">
        <v>-65542.009999999995</v>
      </c>
      <c r="D59" s="56">
        <v>0</v>
      </c>
      <c r="F59" s="66"/>
      <c r="H59" s="66"/>
    </row>
    <row r="60" spans="1:8" s="48" customFormat="1" ht="39.950000000000003" customHeight="1" x14ac:dyDescent="0.3">
      <c r="A60" s="55" t="s">
        <v>352</v>
      </c>
      <c r="B60" s="67">
        <v>-130000</v>
      </c>
      <c r="C60" s="67">
        <v>-29465.3</v>
      </c>
      <c r="D60" s="67">
        <f t="shared" si="4"/>
        <v>100534.7</v>
      </c>
      <c r="F60" s="66"/>
      <c r="H60" s="66"/>
    </row>
    <row r="61" spans="1:8" s="48" customFormat="1" ht="39.950000000000003" customHeight="1" x14ac:dyDescent="0.3">
      <c r="A61" s="55" t="s">
        <v>353</v>
      </c>
      <c r="B61" s="67">
        <v>-22375.95</v>
      </c>
      <c r="C61" s="56">
        <v>0</v>
      </c>
      <c r="D61" s="67">
        <f t="shared" si="4"/>
        <v>22375.95</v>
      </c>
      <c r="F61" s="66"/>
      <c r="H61" s="66"/>
    </row>
    <row r="62" spans="1:8" s="48" customFormat="1" ht="39.950000000000003" customHeight="1" x14ac:dyDescent="0.3">
      <c r="A62" s="55" t="s">
        <v>354</v>
      </c>
      <c r="B62" s="67">
        <v>-3421.11</v>
      </c>
      <c r="C62" s="67">
        <v>-3421.11</v>
      </c>
      <c r="D62" s="56">
        <v>0</v>
      </c>
      <c r="F62" s="66"/>
      <c r="H62" s="66"/>
    </row>
    <row r="63" spans="1:8" s="48" customFormat="1" ht="39.950000000000003" customHeight="1" x14ac:dyDescent="0.3">
      <c r="A63" s="55" t="s">
        <v>355</v>
      </c>
      <c r="B63" s="67">
        <v>-60271.25</v>
      </c>
      <c r="C63" s="67">
        <v>-86965.16</v>
      </c>
      <c r="D63" s="67">
        <f t="shared" si="4"/>
        <v>-26693.910000000003</v>
      </c>
      <c r="F63" s="66"/>
      <c r="H63" s="66"/>
    </row>
    <row r="64" spans="1:8" s="48" customFormat="1" ht="39.950000000000003" customHeight="1" x14ac:dyDescent="0.3">
      <c r="A64" s="55" t="s">
        <v>356</v>
      </c>
      <c r="B64" s="67">
        <v>-60496.28</v>
      </c>
      <c r="C64" s="67">
        <v>-60496.28</v>
      </c>
      <c r="D64" s="56">
        <v>0</v>
      </c>
      <c r="F64" s="66"/>
      <c r="H64" s="66"/>
    </row>
    <row r="65" spans="1:8" s="48" customFormat="1" ht="39.950000000000003" customHeight="1" x14ac:dyDescent="0.3">
      <c r="A65" s="55" t="s">
        <v>357</v>
      </c>
      <c r="B65" s="67">
        <v>-57709.62</v>
      </c>
      <c r="C65" s="67">
        <v>-57709.62</v>
      </c>
      <c r="D65" s="56">
        <v>0</v>
      </c>
      <c r="F65" s="66"/>
      <c r="H65" s="66"/>
    </row>
    <row r="66" spans="1:8" s="48" customFormat="1" ht="39.950000000000003" customHeight="1" x14ac:dyDescent="0.3">
      <c r="A66" s="55" t="s">
        <v>358</v>
      </c>
      <c r="B66" s="67">
        <v>-27063.43</v>
      </c>
      <c r="C66" s="67">
        <v>-27063.43</v>
      </c>
      <c r="D66" s="56">
        <v>0</v>
      </c>
      <c r="F66" s="66"/>
      <c r="H66" s="66"/>
    </row>
    <row r="67" spans="1:8" s="48" customFormat="1" ht="39.950000000000003" customHeight="1" x14ac:dyDescent="0.3">
      <c r="A67" s="55" t="s">
        <v>359</v>
      </c>
      <c r="B67" s="67">
        <v>-34921.93</v>
      </c>
      <c r="C67" s="67">
        <v>-21811.85</v>
      </c>
      <c r="D67" s="67">
        <f t="shared" si="4"/>
        <v>13110.080000000002</v>
      </c>
      <c r="F67" s="66"/>
      <c r="H67" s="66"/>
    </row>
    <row r="68" spans="1:8" s="48" customFormat="1" ht="39.950000000000003" customHeight="1" x14ac:dyDescent="0.3">
      <c r="A68" s="55" t="s">
        <v>360</v>
      </c>
      <c r="B68" s="67">
        <v>-34740.93</v>
      </c>
      <c r="C68" s="56">
        <v>0</v>
      </c>
      <c r="D68" s="67">
        <f t="shared" si="4"/>
        <v>34740.93</v>
      </c>
      <c r="F68" s="66"/>
      <c r="H68" s="66"/>
    </row>
    <row r="69" spans="1:8" s="48" customFormat="1" ht="39.950000000000003" customHeight="1" x14ac:dyDescent="0.3">
      <c r="A69" s="55" t="s">
        <v>361</v>
      </c>
      <c r="B69" s="67">
        <v>-20382.05</v>
      </c>
      <c r="C69" s="67">
        <v>-19031.57</v>
      </c>
      <c r="D69" s="67">
        <f t="shared" si="4"/>
        <v>1350.4799999999996</v>
      </c>
      <c r="F69" s="66"/>
      <c r="H69" s="66"/>
    </row>
    <row r="70" spans="1:8" s="48" customFormat="1" ht="39.950000000000003" customHeight="1" x14ac:dyDescent="0.3">
      <c r="A70" s="55" t="s">
        <v>362</v>
      </c>
      <c r="B70" s="67">
        <v>-34921.93</v>
      </c>
      <c r="C70" s="67">
        <v>-21668.85</v>
      </c>
      <c r="D70" s="67">
        <f t="shared" si="4"/>
        <v>13253.080000000002</v>
      </c>
      <c r="F70" s="66"/>
      <c r="H70" s="66"/>
    </row>
    <row r="71" spans="1:8" s="48" customFormat="1" ht="39.950000000000003" customHeight="1" x14ac:dyDescent="0.3">
      <c r="A71" s="55" t="s">
        <v>363</v>
      </c>
      <c r="B71" s="67">
        <v>-51168.53</v>
      </c>
      <c r="C71" s="67">
        <v>-19975.330000000002</v>
      </c>
      <c r="D71" s="67">
        <f t="shared" si="4"/>
        <v>31193.199999999997</v>
      </c>
      <c r="F71" s="66"/>
      <c r="H71" s="66"/>
    </row>
    <row r="72" spans="1:8" s="48" customFormat="1" ht="39.950000000000003" customHeight="1" x14ac:dyDescent="0.3">
      <c r="A72" s="55" t="s">
        <v>364</v>
      </c>
      <c r="B72" s="67">
        <v>-208157.97</v>
      </c>
      <c r="C72" s="67">
        <v>-44782.14</v>
      </c>
      <c r="D72" s="67">
        <f t="shared" si="4"/>
        <v>163375.83000000002</v>
      </c>
      <c r="F72" s="66"/>
      <c r="H72" s="66"/>
    </row>
    <row r="73" spans="1:8" s="48" customFormat="1" ht="39.950000000000003" customHeight="1" x14ac:dyDescent="0.3">
      <c r="A73" s="55" t="s">
        <v>365</v>
      </c>
      <c r="B73" s="56">
        <v>-22389.65</v>
      </c>
      <c r="C73" s="56">
        <v>-22389.65</v>
      </c>
      <c r="D73" s="56">
        <v>0</v>
      </c>
      <c r="F73" s="66"/>
      <c r="H73" s="66"/>
    </row>
    <row r="74" spans="1:8" s="48" customFormat="1" ht="39.950000000000003" customHeight="1" x14ac:dyDescent="0.3">
      <c r="A74" s="55" t="s">
        <v>366</v>
      </c>
      <c r="B74" s="67">
        <v>-32277.38</v>
      </c>
      <c r="C74" s="67">
        <v>-32277.38</v>
      </c>
      <c r="D74" s="56">
        <v>0</v>
      </c>
      <c r="F74" s="66"/>
      <c r="H74" s="66"/>
    </row>
    <row r="75" spans="1:8" s="48" customFormat="1" ht="39.950000000000003" customHeight="1" x14ac:dyDescent="0.3">
      <c r="A75" s="55" t="s">
        <v>367</v>
      </c>
      <c r="B75" s="67">
        <v>-22464.51</v>
      </c>
      <c r="C75" s="67">
        <v>-22464.51</v>
      </c>
      <c r="D75" s="56">
        <v>0</v>
      </c>
      <c r="F75" s="66"/>
      <c r="H75" s="66"/>
    </row>
    <row r="76" spans="1:8" s="48" customFormat="1" ht="39.950000000000003" customHeight="1" x14ac:dyDescent="0.3">
      <c r="A76" s="55" t="s">
        <v>368</v>
      </c>
      <c r="B76" s="67">
        <v>-21000</v>
      </c>
      <c r="C76" s="67">
        <v>-4665.8900000000003</v>
      </c>
      <c r="D76" s="67">
        <f t="shared" si="4"/>
        <v>16334.11</v>
      </c>
      <c r="F76" s="66"/>
      <c r="H76" s="66"/>
    </row>
    <row r="77" spans="1:8" s="48" customFormat="1" ht="39.950000000000003" customHeight="1" x14ac:dyDescent="0.3">
      <c r="A77" s="55" t="s">
        <v>369</v>
      </c>
      <c r="B77" s="56">
        <v>-13000</v>
      </c>
      <c r="C77" s="56">
        <v>-13000</v>
      </c>
      <c r="D77" s="56">
        <v>0</v>
      </c>
      <c r="F77" s="66"/>
      <c r="H77" s="66"/>
    </row>
    <row r="78" spans="1:8" s="48" customFormat="1" ht="39.950000000000003" customHeight="1" x14ac:dyDescent="0.3">
      <c r="A78" s="55" t="s">
        <v>370</v>
      </c>
      <c r="B78" s="67">
        <v>-114921.93</v>
      </c>
      <c r="C78" s="67">
        <v>-114921.93</v>
      </c>
      <c r="D78" s="56">
        <v>0</v>
      </c>
      <c r="F78" s="66"/>
      <c r="H78" s="66"/>
    </row>
    <row r="79" spans="1:8" s="48" customFormat="1" ht="39.950000000000003" customHeight="1" x14ac:dyDescent="0.3">
      <c r="A79" s="55" t="s">
        <v>371</v>
      </c>
      <c r="B79" s="67">
        <v>-52438.26</v>
      </c>
      <c r="C79" s="67">
        <v>-52438.26</v>
      </c>
      <c r="D79" s="56">
        <v>0</v>
      </c>
      <c r="F79" s="66"/>
      <c r="H79" s="66"/>
    </row>
    <row r="80" spans="1:8" s="48" customFormat="1" ht="39.950000000000003" customHeight="1" x14ac:dyDescent="0.3">
      <c r="A80" s="55" t="s">
        <v>372</v>
      </c>
      <c r="B80" s="67">
        <v>-221714.15</v>
      </c>
      <c r="C80" s="67">
        <v>-206596.45</v>
      </c>
      <c r="D80" s="67">
        <f t="shared" si="4"/>
        <v>15117.699999999983</v>
      </c>
      <c r="F80" s="66"/>
      <c r="H80" s="66"/>
    </row>
    <row r="81" spans="1:8" s="48" customFormat="1" ht="39.950000000000003" customHeight="1" x14ac:dyDescent="0.3">
      <c r="A81" s="55" t="s">
        <v>373</v>
      </c>
      <c r="B81" s="67">
        <v>-236378.47</v>
      </c>
      <c r="C81" s="67">
        <v>-221260.77</v>
      </c>
      <c r="D81" s="67">
        <f t="shared" si="4"/>
        <v>15117.700000000012</v>
      </c>
      <c r="F81" s="66"/>
      <c r="H81" s="66"/>
    </row>
    <row r="82" spans="1:8" s="48" customFormat="1" ht="39.950000000000003" customHeight="1" x14ac:dyDescent="0.3">
      <c r="A82" s="55" t="s">
        <v>374</v>
      </c>
      <c r="B82" s="67">
        <v>-51168.53</v>
      </c>
      <c r="C82" s="67">
        <v>-51168.53</v>
      </c>
      <c r="D82" s="56">
        <v>0</v>
      </c>
      <c r="F82" s="66"/>
      <c r="H82" s="66"/>
    </row>
    <row r="83" spans="1:8" s="48" customFormat="1" ht="39.950000000000003" customHeight="1" x14ac:dyDescent="0.3">
      <c r="A83" s="55" t="s">
        <v>375</v>
      </c>
      <c r="B83" s="67">
        <v>-130188.06</v>
      </c>
      <c r="C83" s="67">
        <v>-130188.06</v>
      </c>
      <c r="D83" s="56">
        <v>0</v>
      </c>
      <c r="F83" s="66"/>
      <c r="H83" s="66"/>
    </row>
    <row r="84" spans="1:8" s="48" customFormat="1" ht="39.950000000000003" customHeight="1" x14ac:dyDescent="0.3">
      <c r="A84" s="55" t="s">
        <v>376</v>
      </c>
      <c r="B84" s="56">
        <v>0</v>
      </c>
      <c r="C84" s="67">
        <v>-130188.06</v>
      </c>
      <c r="D84" s="67">
        <f t="shared" ref="D84:D143" si="9">C84-B84</f>
        <v>-130188.06</v>
      </c>
      <c r="F84" s="66"/>
      <c r="H84" s="66"/>
    </row>
    <row r="85" spans="1:8" s="48" customFormat="1" ht="39.950000000000003" customHeight="1" x14ac:dyDescent="0.3">
      <c r="A85" s="55" t="s">
        <v>377</v>
      </c>
      <c r="B85" s="56">
        <v>0</v>
      </c>
      <c r="C85" s="67">
        <v>-229879.1</v>
      </c>
      <c r="D85" s="67">
        <f t="shared" si="9"/>
        <v>-229879.1</v>
      </c>
      <c r="F85" s="66"/>
      <c r="H85" s="66"/>
    </row>
    <row r="86" spans="1:8" s="48" customFormat="1" ht="39.950000000000003" customHeight="1" x14ac:dyDescent="0.3">
      <c r="A86" s="55" t="s">
        <v>378</v>
      </c>
      <c r="B86" s="56">
        <v>0</v>
      </c>
      <c r="C86" s="67">
        <v>-41463.9</v>
      </c>
      <c r="D86" s="67">
        <f t="shared" si="9"/>
        <v>-41463.9</v>
      </c>
      <c r="F86" s="66"/>
      <c r="H86" s="66"/>
    </row>
    <row r="87" spans="1:8" s="54" customFormat="1" ht="39.950000000000003" customHeight="1" x14ac:dyDescent="0.3">
      <c r="A87" s="52" t="s">
        <v>379</v>
      </c>
      <c r="B87" s="65">
        <f t="shared" ref="B87:D87" si="10">SUM(B88:B95)</f>
        <v>-38974.01</v>
      </c>
      <c r="C87" s="65">
        <f t="shared" si="10"/>
        <v>-30802.93</v>
      </c>
      <c r="D87" s="65">
        <f t="shared" si="10"/>
        <v>8171.0800000000017</v>
      </c>
      <c r="F87" s="66"/>
      <c r="H87" s="66"/>
    </row>
    <row r="88" spans="1:8" s="48" customFormat="1" ht="39.950000000000003" customHeight="1" x14ac:dyDescent="0.3">
      <c r="A88" s="55" t="s">
        <v>380</v>
      </c>
      <c r="B88" s="67">
        <v>-13654.4</v>
      </c>
      <c r="C88" s="67">
        <v>-9989.07</v>
      </c>
      <c r="D88" s="67">
        <f t="shared" si="9"/>
        <v>3665.33</v>
      </c>
      <c r="F88" s="66"/>
      <c r="H88" s="66"/>
    </row>
    <row r="89" spans="1:8" s="48" customFormat="1" ht="39.950000000000003" customHeight="1" x14ac:dyDescent="0.3">
      <c r="A89" s="55" t="s">
        <v>381</v>
      </c>
      <c r="B89" s="56">
        <v>0</v>
      </c>
      <c r="C89" s="56">
        <v>0</v>
      </c>
      <c r="D89" s="56">
        <v>0</v>
      </c>
      <c r="F89" s="66"/>
      <c r="H89" s="66"/>
    </row>
    <row r="90" spans="1:8" s="48" customFormat="1" ht="39.950000000000003" customHeight="1" x14ac:dyDescent="0.3">
      <c r="A90" s="55" t="s">
        <v>382</v>
      </c>
      <c r="B90" s="67">
        <v>-3603.01</v>
      </c>
      <c r="C90" s="67">
        <v>-4617.93</v>
      </c>
      <c r="D90" s="67">
        <f t="shared" si="9"/>
        <v>-1014.9200000000001</v>
      </c>
      <c r="F90" s="66"/>
      <c r="H90" s="66"/>
    </row>
    <row r="91" spans="1:8" s="48" customFormat="1" ht="39.950000000000003" customHeight="1" x14ac:dyDescent="0.3">
      <c r="A91" s="55" t="s">
        <v>383</v>
      </c>
      <c r="B91" s="56">
        <v>0</v>
      </c>
      <c r="C91" s="56">
        <v>0</v>
      </c>
      <c r="D91" s="56">
        <v>0</v>
      </c>
      <c r="F91" s="66"/>
      <c r="H91" s="66"/>
    </row>
    <row r="92" spans="1:8" s="48" customFormat="1" ht="39.950000000000003" customHeight="1" x14ac:dyDescent="0.3">
      <c r="A92" s="55" t="s">
        <v>384</v>
      </c>
      <c r="B92" s="67">
        <v>-1797.29</v>
      </c>
      <c r="C92" s="67">
        <v>-675.2</v>
      </c>
      <c r="D92" s="67">
        <f t="shared" si="9"/>
        <v>1122.0899999999999</v>
      </c>
      <c r="F92" s="66"/>
      <c r="H92" s="66"/>
    </row>
    <row r="93" spans="1:8" s="48" customFormat="1" ht="39.950000000000003" customHeight="1" x14ac:dyDescent="0.3">
      <c r="A93" s="55" t="s">
        <v>385</v>
      </c>
      <c r="B93" s="67">
        <v>-10040.6</v>
      </c>
      <c r="C93" s="67">
        <v>-10322.299999999999</v>
      </c>
      <c r="D93" s="67">
        <f t="shared" si="9"/>
        <v>-281.69999999999891</v>
      </c>
      <c r="F93" s="66"/>
      <c r="H93" s="66"/>
    </row>
    <row r="94" spans="1:8" s="48" customFormat="1" ht="39.950000000000003" customHeight="1" x14ac:dyDescent="0.3">
      <c r="A94" s="55" t="s">
        <v>386</v>
      </c>
      <c r="B94" s="67">
        <v>-6750</v>
      </c>
      <c r="C94" s="67">
        <v>-2069.7199999999998</v>
      </c>
      <c r="D94" s="67">
        <f t="shared" si="9"/>
        <v>4680.2800000000007</v>
      </c>
      <c r="F94" s="66"/>
      <c r="H94" s="66"/>
    </row>
    <row r="95" spans="1:8" s="48" customFormat="1" ht="39.950000000000003" customHeight="1" x14ac:dyDescent="0.3">
      <c r="A95" s="55" t="s">
        <v>387</v>
      </c>
      <c r="B95" s="67">
        <v>-3128.71</v>
      </c>
      <c r="C95" s="67">
        <v>-3128.71</v>
      </c>
      <c r="D95" s="56">
        <v>0</v>
      </c>
      <c r="F95" s="66"/>
      <c r="H95" s="66"/>
    </row>
    <row r="96" spans="1:8" s="54" customFormat="1" ht="39.950000000000003" customHeight="1" x14ac:dyDescent="0.3">
      <c r="A96" s="52" t="s">
        <v>388</v>
      </c>
      <c r="B96" s="65">
        <f>SUM(B97:B111)</f>
        <v>-3098175.4899999998</v>
      </c>
      <c r="C96" s="65">
        <f t="shared" ref="C96:D96" si="11">SUM(C97:C111)</f>
        <v>-3874459.3400000012</v>
      </c>
      <c r="D96" s="65">
        <f t="shared" si="11"/>
        <v>-776283.85000000021</v>
      </c>
      <c r="F96" s="66"/>
      <c r="H96" s="66"/>
    </row>
    <row r="97" spans="1:8" s="48" customFormat="1" ht="39.950000000000003" customHeight="1" x14ac:dyDescent="0.3">
      <c r="A97" s="55" t="s">
        <v>389</v>
      </c>
      <c r="B97" s="67">
        <v>-704659.82</v>
      </c>
      <c r="C97" s="67">
        <v>-754824.03</v>
      </c>
      <c r="D97" s="67">
        <f>C97-B97</f>
        <v>-50164.210000000079</v>
      </c>
      <c r="F97" s="66"/>
      <c r="H97" s="66"/>
    </row>
    <row r="98" spans="1:8" s="48" customFormat="1" ht="39.950000000000003" customHeight="1" x14ac:dyDescent="0.3">
      <c r="A98" s="55" t="s">
        <v>390</v>
      </c>
      <c r="B98" s="67">
        <v>-193179.92</v>
      </c>
      <c r="C98" s="67">
        <v>-193179.92</v>
      </c>
      <c r="D98" s="56">
        <f t="shared" ref="D98:D99" si="12">C98-B98</f>
        <v>0</v>
      </c>
      <c r="F98" s="66"/>
      <c r="H98" s="66"/>
    </row>
    <row r="99" spans="1:8" s="48" customFormat="1" ht="39.950000000000003" customHeight="1" x14ac:dyDescent="0.3">
      <c r="A99" s="55" t="s">
        <v>391</v>
      </c>
      <c r="B99" s="56">
        <v>0</v>
      </c>
      <c r="C99" s="67">
        <v>-1037.4100000000001</v>
      </c>
      <c r="D99" s="67">
        <f t="shared" si="12"/>
        <v>-1037.4100000000001</v>
      </c>
      <c r="F99" s="66"/>
      <c r="H99" s="66"/>
    </row>
    <row r="100" spans="1:8" s="48" customFormat="1" ht="39.950000000000003" customHeight="1" x14ac:dyDescent="0.3">
      <c r="A100" s="55" t="s">
        <v>392</v>
      </c>
      <c r="B100" s="67">
        <v>-1281560.48</v>
      </c>
      <c r="C100" s="67">
        <v>-1936240.17</v>
      </c>
      <c r="D100" s="67">
        <f t="shared" si="9"/>
        <v>-654679.68999999994</v>
      </c>
      <c r="F100" s="66"/>
      <c r="H100" s="66"/>
    </row>
    <row r="101" spans="1:8" s="48" customFormat="1" ht="39.950000000000003" customHeight="1" x14ac:dyDescent="0.3">
      <c r="A101" s="55" t="s">
        <v>393</v>
      </c>
      <c r="B101" s="67">
        <v>-24220</v>
      </c>
      <c r="C101" s="67">
        <v>-2593.92</v>
      </c>
      <c r="D101" s="67">
        <f t="shared" si="9"/>
        <v>21626.080000000002</v>
      </c>
      <c r="F101" s="66"/>
      <c r="H101" s="66"/>
    </row>
    <row r="102" spans="1:8" s="48" customFormat="1" ht="39.950000000000003" customHeight="1" x14ac:dyDescent="0.3">
      <c r="A102" s="55" t="s">
        <v>394</v>
      </c>
      <c r="B102" s="67">
        <v>-1119.5899999999999</v>
      </c>
      <c r="C102" s="67">
        <v>-1107.3900000000001</v>
      </c>
      <c r="D102" s="67">
        <f t="shared" si="9"/>
        <v>12.199999999999818</v>
      </c>
      <c r="F102" s="66"/>
      <c r="H102" s="66"/>
    </row>
    <row r="103" spans="1:8" s="48" customFormat="1" ht="39.950000000000003" customHeight="1" x14ac:dyDescent="0.3">
      <c r="A103" s="55" t="s">
        <v>395</v>
      </c>
      <c r="B103" s="67">
        <v>-8022.62</v>
      </c>
      <c r="C103" s="67">
        <v>-6500.9</v>
      </c>
      <c r="D103" s="67">
        <f t="shared" si="9"/>
        <v>1521.7200000000003</v>
      </c>
      <c r="F103" s="66"/>
      <c r="H103" s="66"/>
    </row>
    <row r="104" spans="1:8" s="48" customFormat="1" ht="39.950000000000003" customHeight="1" x14ac:dyDescent="0.3">
      <c r="A104" s="55" t="s">
        <v>396</v>
      </c>
      <c r="B104" s="67">
        <v>-179.6</v>
      </c>
      <c r="C104" s="67">
        <v>-72.239999999999995</v>
      </c>
      <c r="D104" s="67">
        <f t="shared" si="9"/>
        <v>107.36</v>
      </c>
      <c r="F104" s="66"/>
      <c r="H104" s="66"/>
    </row>
    <row r="105" spans="1:8" s="48" customFormat="1" ht="39.950000000000003" customHeight="1" x14ac:dyDescent="0.3">
      <c r="A105" s="55" t="s">
        <v>397</v>
      </c>
      <c r="B105" s="67">
        <v>-36.869999999999997</v>
      </c>
      <c r="C105" s="67">
        <v>-16.64</v>
      </c>
      <c r="D105" s="67">
        <f t="shared" si="9"/>
        <v>20.229999999999997</v>
      </c>
      <c r="F105" s="66"/>
      <c r="H105" s="66"/>
    </row>
    <row r="106" spans="1:8" s="48" customFormat="1" ht="39.950000000000003" customHeight="1" x14ac:dyDescent="0.3">
      <c r="A106" s="55" t="s">
        <v>398</v>
      </c>
      <c r="B106" s="67">
        <v>-120134.09</v>
      </c>
      <c r="C106" s="67">
        <v>-116542.99</v>
      </c>
      <c r="D106" s="67">
        <f t="shared" si="9"/>
        <v>3591.0999999999913</v>
      </c>
      <c r="F106" s="66"/>
      <c r="H106" s="66"/>
    </row>
    <row r="107" spans="1:8" s="48" customFormat="1" ht="39.950000000000003" customHeight="1" x14ac:dyDescent="0.3">
      <c r="A107" s="55" t="s">
        <v>399</v>
      </c>
      <c r="B107" s="67">
        <v>-1683.1</v>
      </c>
      <c r="C107" s="67">
        <v>-1677.97</v>
      </c>
      <c r="D107" s="67">
        <f t="shared" si="9"/>
        <v>5.1299999999998818</v>
      </c>
      <c r="F107" s="66"/>
      <c r="H107" s="66"/>
    </row>
    <row r="108" spans="1:8" s="48" customFormat="1" ht="39.950000000000003" customHeight="1" x14ac:dyDescent="0.3">
      <c r="A108" s="55" t="s">
        <v>400</v>
      </c>
      <c r="B108" s="67">
        <v>-441.89</v>
      </c>
      <c r="C108" s="67">
        <v>-396.73</v>
      </c>
      <c r="D108" s="67">
        <f t="shared" si="9"/>
        <v>45.159999999999968</v>
      </c>
      <c r="F108" s="66"/>
      <c r="H108" s="66"/>
    </row>
    <row r="109" spans="1:8" s="48" customFormat="1" ht="39.950000000000003" customHeight="1" x14ac:dyDescent="0.3">
      <c r="A109" s="55" t="s">
        <v>401</v>
      </c>
      <c r="B109" s="67">
        <v>-590562.56999999995</v>
      </c>
      <c r="C109" s="67">
        <v>-660301.92000000004</v>
      </c>
      <c r="D109" s="67">
        <f t="shared" si="9"/>
        <v>-69739.350000000093</v>
      </c>
      <c r="F109" s="66"/>
      <c r="H109" s="66"/>
    </row>
    <row r="110" spans="1:8" s="48" customFormat="1" ht="39.950000000000003" customHeight="1" x14ac:dyDescent="0.3">
      <c r="A110" s="55" t="s">
        <v>402</v>
      </c>
      <c r="B110" s="67">
        <v>-108709.67</v>
      </c>
      <c r="C110" s="67">
        <v>-128203.37</v>
      </c>
      <c r="D110" s="67">
        <f t="shared" si="9"/>
        <v>-19493.699999999997</v>
      </c>
      <c r="F110" s="66"/>
      <c r="H110" s="66"/>
    </row>
    <row r="111" spans="1:8" s="48" customFormat="1" ht="39.950000000000003" customHeight="1" x14ac:dyDescent="0.3">
      <c r="A111" s="55" t="s">
        <v>403</v>
      </c>
      <c r="B111" s="67">
        <v>-63665.27</v>
      </c>
      <c r="C111" s="67">
        <v>-71763.740000000005</v>
      </c>
      <c r="D111" s="67">
        <f t="shared" si="9"/>
        <v>-8098.4700000000084</v>
      </c>
      <c r="F111" s="66"/>
      <c r="H111" s="66"/>
    </row>
    <row r="112" spans="1:8" s="54" customFormat="1" ht="39.950000000000003" customHeight="1" x14ac:dyDescent="0.3">
      <c r="A112" s="52" t="s">
        <v>404</v>
      </c>
      <c r="B112" s="65">
        <f>SUM(B113:B118)</f>
        <v>-273555.58999999997</v>
      </c>
      <c r="C112" s="65">
        <f>SUM(C113:C118)</f>
        <v>-210377.43000000002</v>
      </c>
      <c r="D112" s="65">
        <f>SUM(D113:D118)</f>
        <v>63178.159999999989</v>
      </c>
      <c r="F112" s="66"/>
      <c r="H112" s="66"/>
    </row>
    <row r="113" spans="1:8" s="48" customFormat="1" ht="39.950000000000003" customHeight="1" x14ac:dyDescent="0.3">
      <c r="A113" s="55" t="s">
        <v>405</v>
      </c>
      <c r="B113" s="67">
        <v>-19301.59</v>
      </c>
      <c r="C113" s="67">
        <v>-9247.7999999999993</v>
      </c>
      <c r="D113" s="67">
        <f t="shared" si="9"/>
        <v>10053.790000000001</v>
      </c>
      <c r="F113" s="66"/>
      <c r="H113" s="66"/>
    </row>
    <row r="114" spans="1:8" s="48" customFormat="1" ht="39.950000000000003" customHeight="1" x14ac:dyDescent="0.3">
      <c r="A114" s="55" t="s">
        <v>406</v>
      </c>
      <c r="B114" s="67">
        <v>-57173</v>
      </c>
      <c r="C114" s="67">
        <v>-16631.5</v>
      </c>
      <c r="D114" s="67">
        <f t="shared" si="9"/>
        <v>40541.5</v>
      </c>
      <c r="F114" s="66"/>
      <c r="H114" s="66"/>
    </row>
    <row r="115" spans="1:8" s="48" customFormat="1" ht="39.950000000000003" customHeight="1" x14ac:dyDescent="0.3">
      <c r="A115" s="55" t="s">
        <v>407</v>
      </c>
      <c r="B115" s="67">
        <v>-2</v>
      </c>
      <c r="C115" s="67">
        <v>0</v>
      </c>
      <c r="D115" s="67">
        <f t="shared" si="9"/>
        <v>2</v>
      </c>
      <c r="F115" s="66"/>
      <c r="H115" s="66"/>
    </row>
    <row r="116" spans="1:8" s="48" customFormat="1" ht="39.950000000000003" customHeight="1" x14ac:dyDescent="0.3">
      <c r="A116" s="55" t="s">
        <v>408</v>
      </c>
      <c r="B116" s="67">
        <v>-47.23</v>
      </c>
      <c r="C116" s="67">
        <v>-46.98</v>
      </c>
      <c r="D116" s="67">
        <f t="shared" si="9"/>
        <v>0.25</v>
      </c>
      <c r="F116" s="66"/>
      <c r="H116" s="66"/>
    </row>
    <row r="117" spans="1:8" s="48" customFormat="1" ht="39.950000000000003" customHeight="1" x14ac:dyDescent="0.3">
      <c r="A117" s="55" t="s">
        <v>409</v>
      </c>
      <c r="B117" s="67">
        <v>-133159.51999999999</v>
      </c>
      <c r="C117" s="67">
        <v>-124837.05</v>
      </c>
      <c r="D117" s="67">
        <f t="shared" si="9"/>
        <v>8322.4699999999866</v>
      </c>
      <c r="F117" s="66"/>
      <c r="H117" s="66"/>
    </row>
    <row r="118" spans="1:8" s="48" customFormat="1" ht="39.950000000000003" customHeight="1" x14ac:dyDescent="0.3">
      <c r="A118" s="55" t="s">
        <v>410</v>
      </c>
      <c r="B118" s="67">
        <v>-63872.25</v>
      </c>
      <c r="C118" s="67">
        <v>-59614.1</v>
      </c>
      <c r="D118" s="67">
        <f t="shared" si="9"/>
        <v>4258.1500000000015</v>
      </c>
      <c r="F118" s="66"/>
      <c r="H118" s="66"/>
    </row>
    <row r="119" spans="1:8" s="58" customFormat="1" ht="39.950000000000003" customHeight="1" x14ac:dyDescent="0.3">
      <c r="A119" s="49" t="s">
        <v>411</v>
      </c>
      <c r="B119" s="70">
        <f>B22+B27+B29+B30+B49+B87+B96+B112</f>
        <v>-6407084.5099999998</v>
      </c>
      <c r="C119" s="70">
        <f t="shared" ref="C119:D119" si="13">C22+C27+C29+C30+C49+C87+C96+C112</f>
        <v>-7425306.290000001</v>
      </c>
      <c r="D119" s="70">
        <f t="shared" si="13"/>
        <v>-1018221.7800000001</v>
      </c>
      <c r="F119" s="66"/>
      <c r="H119" s="66"/>
    </row>
    <row r="120" spans="1:8" s="48" customFormat="1" ht="39.950000000000003" customHeight="1" x14ac:dyDescent="0.3">
      <c r="A120" s="49" t="s">
        <v>412</v>
      </c>
      <c r="B120" s="71"/>
      <c r="C120" s="71"/>
      <c r="D120" s="67"/>
      <c r="F120" s="66"/>
      <c r="H120" s="66"/>
    </row>
    <row r="121" spans="1:8" s="58" customFormat="1" ht="39.950000000000003" customHeight="1" x14ac:dyDescent="0.3">
      <c r="A121" s="52" t="s">
        <v>413</v>
      </c>
      <c r="B121" s="56">
        <v>0</v>
      </c>
      <c r="C121" s="56">
        <v>0</v>
      </c>
      <c r="D121" s="56">
        <v>0</v>
      </c>
      <c r="F121" s="66"/>
      <c r="H121" s="66"/>
    </row>
    <row r="122" spans="1:8" s="54" customFormat="1" ht="39.950000000000003" customHeight="1" x14ac:dyDescent="0.3">
      <c r="A122" s="52" t="s">
        <v>414</v>
      </c>
      <c r="B122" s="65">
        <f>SUM(B123:B132)</f>
        <v>-3704165.2899999996</v>
      </c>
      <c r="C122" s="65">
        <f>SUM(C123:C132)</f>
        <v>-3268245.32</v>
      </c>
      <c r="D122" s="65">
        <f>SUM(D123:D132)</f>
        <v>435919.97</v>
      </c>
      <c r="F122" s="66"/>
      <c r="H122" s="66"/>
    </row>
    <row r="123" spans="1:8" s="48" customFormat="1" ht="39.950000000000003" customHeight="1" x14ac:dyDescent="0.3">
      <c r="A123" s="55" t="s">
        <v>415</v>
      </c>
      <c r="B123" s="67">
        <v>-2234348.4</v>
      </c>
      <c r="C123" s="67">
        <v>-1827576.72</v>
      </c>
      <c r="D123" s="67">
        <f t="shared" si="9"/>
        <v>406771.67999999993</v>
      </c>
      <c r="F123" s="66"/>
      <c r="H123" s="66"/>
    </row>
    <row r="124" spans="1:8" s="48" customFormat="1" ht="39.950000000000003" customHeight="1" x14ac:dyDescent="0.3">
      <c r="A124" s="55" t="s">
        <v>416</v>
      </c>
      <c r="B124" s="67">
        <v>-987.05</v>
      </c>
      <c r="C124" s="67">
        <v>-987.05</v>
      </c>
      <c r="D124" s="56">
        <v>0</v>
      </c>
      <c r="F124" s="66"/>
      <c r="H124" s="66"/>
    </row>
    <row r="125" spans="1:8" s="48" customFormat="1" ht="39.950000000000003" customHeight="1" x14ac:dyDescent="0.3">
      <c r="A125" s="55" t="s">
        <v>417</v>
      </c>
      <c r="B125" s="67">
        <v>-97722.52</v>
      </c>
      <c r="C125" s="56">
        <v>0</v>
      </c>
      <c r="D125" s="67">
        <f t="shared" si="9"/>
        <v>97722.52</v>
      </c>
      <c r="F125" s="66"/>
      <c r="H125" s="66"/>
    </row>
    <row r="126" spans="1:8" s="48" customFormat="1" ht="39.950000000000003" customHeight="1" x14ac:dyDescent="0.3">
      <c r="A126" s="55" t="s">
        <v>418</v>
      </c>
      <c r="B126" s="67">
        <v>-403329.66</v>
      </c>
      <c r="C126" s="67">
        <v>-403329.66</v>
      </c>
      <c r="D126" s="56">
        <v>0</v>
      </c>
      <c r="F126" s="66"/>
      <c r="H126" s="66"/>
    </row>
    <row r="127" spans="1:8" s="48" customFormat="1" ht="39.950000000000003" customHeight="1" x14ac:dyDescent="0.3">
      <c r="A127" s="55" t="s">
        <v>419</v>
      </c>
      <c r="B127" s="67">
        <v>-85396.39</v>
      </c>
      <c r="C127" s="67">
        <v>-85396.39</v>
      </c>
      <c r="D127" s="56">
        <v>0</v>
      </c>
      <c r="F127" s="66"/>
      <c r="H127" s="66"/>
    </row>
    <row r="128" spans="1:8" s="48" customFormat="1" ht="39.950000000000003" customHeight="1" x14ac:dyDescent="0.3">
      <c r="A128" s="55" t="s">
        <v>420</v>
      </c>
      <c r="B128" s="67">
        <v>-84582.51</v>
      </c>
      <c r="C128" s="67">
        <v>-84582.51</v>
      </c>
      <c r="D128" s="56">
        <v>0</v>
      </c>
      <c r="F128" s="66"/>
      <c r="H128" s="66"/>
    </row>
    <row r="129" spans="1:8" s="48" customFormat="1" ht="39.950000000000003" customHeight="1" x14ac:dyDescent="0.3">
      <c r="A129" s="55" t="s">
        <v>421</v>
      </c>
      <c r="B129" s="67">
        <v>-81546.3</v>
      </c>
      <c r="C129" s="67">
        <v>-81546.3</v>
      </c>
      <c r="D129" s="56">
        <v>0</v>
      </c>
      <c r="F129" s="66"/>
      <c r="H129" s="66"/>
    </row>
    <row r="130" spans="1:8" s="48" customFormat="1" ht="39.950000000000003" customHeight="1" x14ac:dyDescent="0.3">
      <c r="A130" s="55" t="s">
        <v>422</v>
      </c>
      <c r="B130" s="56">
        <v>0</v>
      </c>
      <c r="C130" s="67">
        <v>-68574.23</v>
      </c>
      <c r="D130" s="67">
        <f t="shared" si="9"/>
        <v>-68574.23</v>
      </c>
      <c r="F130" s="66"/>
      <c r="H130" s="66"/>
    </row>
    <row r="131" spans="1:8" s="48" customFormat="1" ht="39.950000000000003" customHeight="1" x14ac:dyDescent="0.3">
      <c r="A131" s="55" t="s">
        <v>423</v>
      </c>
      <c r="B131" s="67">
        <v>-616252.46</v>
      </c>
      <c r="C131" s="67">
        <v>-616252.46</v>
      </c>
      <c r="D131" s="56">
        <v>0</v>
      </c>
      <c r="F131" s="66"/>
      <c r="H131" s="66"/>
    </row>
    <row r="132" spans="1:8" s="48" customFormat="1" ht="39.950000000000003" customHeight="1" x14ac:dyDescent="0.3">
      <c r="A132" s="55" t="s">
        <v>424</v>
      </c>
      <c r="B132" s="67">
        <v>-100000</v>
      </c>
      <c r="C132" s="67">
        <v>-100000</v>
      </c>
      <c r="D132" s="56">
        <v>0</v>
      </c>
      <c r="F132" s="66"/>
      <c r="H132" s="66"/>
    </row>
    <row r="133" spans="1:8" s="48" customFormat="1" ht="39.950000000000003" customHeight="1" x14ac:dyDescent="0.3">
      <c r="A133" s="49" t="s">
        <v>425</v>
      </c>
      <c r="B133" s="70">
        <f>SUM(B123:B132)</f>
        <v>-3704165.2899999996</v>
      </c>
      <c r="C133" s="70">
        <f t="shared" ref="C133:D133" si="14">SUM(C123:C132)</f>
        <v>-3268245.32</v>
      </c>
      <c r="D133" s="70">
        <f t="shared" si="14"/>
        <v>435919.97</v>
      </c>
      <c r="F133" s="66"/>
      <c r="H133" s="66"/>
    </row>
    <row r="134" spans="1:8" s="48" customFormat="1" ht="39.950000000000003" customHeight="1" x14ac:dyDescent="0.3">
      <c r="A134" s="49" t="s">
        <v>426</v>
      </c>
      <c r="B134" s="71"/>
      <c r="C134" s="71"/>
      <c r="D134" s="67"/>
      <c r="F134" s="66"/>
      <c r="H134" s="66"/>
    </row>
    <row r="135" spans="1:8" s="48" customFormat="1" ht="39.950000000000003" customHeight="1" x14ac:dyDescent="0.3">
      <c r="A135" s="49" t="s">
        <v>427</v>
      </c>
      <c r="B135" s="56">
        <v>0</v>
      </c>
      <c r="C135" s="56">
        <v>0</v>
      </c>
      <c r="D135" s="56">
        <v>0</v>
      </c>
      <c r="F135" s="66"/>
      <c r="H135" s="66"/>
    </row>
    <row r="136" spans="1:8" s="48" customFormat="1" ht="39.950000000000003" customHeight="1" x14ac:dyDescent="0.3">
      <c r="A136" s="55" t="s">
        <v>428</v>
      </c>
      <c r="B136" s="56">
        <v>0</v>
      </c>
      <c r="C136" s="56">
        <v>0</v>
      </c>
      <c r="D136" s="56">
        <v>0</v>
      </c>
      <c r="F136" s="66"/>
      <c r="H136" s="66"/>
    </row>
    <row r="137" spans="1:8" s="48" customFormat="1" ht="39.950000000000003" customHeight="1" x14ac:dyDescent="0.3">
      <c r="A137" s="49" t="s">
        <v>429</v>
      </c>
      <c r="B137" s="70">
        <f t="shared" ref="B137:D137" si="15">SUM(B138:B139)</f>
        <v>-1438136.98</v>
      </c>
      <c r="C137" s="70">
        <f t="shared" si="15"/>
        <v>-958421.04</v>
      </c>
      <c r="D137" s="70">
        <f t="shared" si="15"/>
        <v>479715.93999999994</v>
      </c>
      <c r="F137" s="66"/>
      <c r="H137" s="66"/>
    </row>
    <row r="138" spans="1:8" s="48" customFormat="1" ht="39.950000000000003" customHeight="1" x14ac:dyDescent="0.3">
      <c r="A138" s="55" t="s">
        <v>430</v>
      </c>
      <c r="B138" s="67">
        <v>-877896.69</v>
      </c>
      <c r="C138" s="67">
        <v>-958421.04</v>
      </c>
      <c r="D138" s="67">
        <f t="shared" ref="D138:D139" si="16">C138-B138</f>
        <v>-80524.350000000093</v>
      </c>
      <c r="F138" s="66"/>
      <c r="H138" s="66"/>
    </row>
    <row r="139" spans="1:8" s="48" customFormat="1" ht="39.950000000000003" customHeight="1" x14ac:dyDescent="0.3">
      <c r="A139" s="55" t="s">
        <v>431</v>
      </c>
      <c r="B139" s="67">
        <v>-560240.29</v>
      </c>
      <c r="C139" s="67">
        <v>0</v>
      </c>
      <c r="D139" s="67">
        <f t="shared" si="16"/>
        <v>560240.29</v>
      </c>
      <c r="F139" s="66"/>
      <c r="H139" s="66"/>
    </row>
    <row r="140" spans="1:8" s="48" customFormat="1" ht="39.950000000000003" customHeight="1" x14ac:dyDescent="0.3">
      <c r="A140" s="49" t="s">
        <v>432</v>
      </c>
      <c r="B140" s="70">
        <f t="shared" ref="B140:D140" si="17">SUM(B135+B137)</f>
        <v>-1438136.98</v>
      </c>
      <c r="C140" s="70">
        <f t="shared" si="17"/>
        <v>-958421.04</v>
      </c>
      <c r="D140" s="70">
        <f t="shared" si="17"/>
        <v>479715.93999999994</v>
      </c>
      <c r="F140" s="66"/>
      <c r="H140" s="66"/>
    </row>
    <row r="141" spans="1:8" s="48" customFormat="1" ht="39.950000000000003" customHeight="1" x14ac:dyDescent="0.3">
      <c r="A141" s="49" t="s">
        <v>433</v>
      </c>
      <c r="B141" s="70">
        <f>B140+B133+B119+B20</f>
        <v>-15200650.939999999</v>
      </c>
      <c r="C141" s="70">
        <f t="shared" ref="C141:D141" si="18">C140+C133+C119+C20</f>
        <v>-15534277.390000001</v>
      </c>
      <c r="D141" s="70">
        <f t="shared" si="18"/>
        <v>-333626.4499999999</v>
      </c>
      <c r="E141" s="70"/>
      <c r="F141" s="66"/>
      <c r="H141" s="66"/>
    </row>
    <row r="142" spans="1:8" s="48" customFormat="1" ht="39.950000000000003" customHeight="1" x14ac:dyDescent="0.3">
      <c r="A142" s="72" t="s">
        <v>434</v>
      </c>
      <c r="B142" s="73">
        <f>B141+B12</f>
        <v>-29319495.27</v>
      </c>
      <c r="C142" s="73">
        <f t="shared" ref="C142:D142" si="19">C141+C12</f>
        <v>-29997780.219999999</v>
      </c>
      <c r="D142" s="73">
        <f t="shared" si="19"/>
        <v>-678284.95000000042</v>
      </c>
      <c r="F142" s="66"/>
      <c r="H142" s="66"/>
    </row>
  </sheetData>
  <mergeCells count="3">
    <mergeCell ref="A1:D1"/>
    <mergeCell ref="A2:D2"/>
    <mergeCell ref="A3:D3"/>
  </mergeCells>
  <printOptions horizontalCentered="1"/>
  <pageMargins left="0.19685039370078741" right="0.19685039370078741" top="0.31496062992125984" bottom="0.31496062992125984" header="0.51181102362204722" footer="0.19685039370078741"/>
  <pageSetup paperSize="9" scale="69" orientation="portrait" r:id="rId1"/>
  <headerFooter>
    <oddFooter>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9</vt:i4>
      </vt:variant>
    </vt:vector>
  </HeadingPairs>
  <TitlesOfParts>
    <vt:vector size="12" baseType="lpstr">
      <vt:lpstr>Conto Economico</vt:lpstr>
      <vt:lpstr>SP attivo</vt:lpstr>
      <vt:lpstr>SP passivo</vt:lpstr>
      <vt:lpstr>__bookmark_1</vt:lpstr>
      <vt:lpstr>'SP passivo'!__bookmark_2</vt:lpstr>
      <vt:lpstr>__bookmark_2</vt:lpstr>
      <vt:lpstr>'Conto Economico'!Area_stampa</vt:lpstr>
      <vt:lpstr>'SP attivo'!Area_stampa</vt:lpstr>
      <vt:lpstr>'SP passivo'!Area_stampa</vt:lpstr>
      <vt:lpstr>'Conto Economico'!Titoli_stampa</vt:lpstr>
      <vt:lpstr>'SP attivo'!Titoli_stampa</vt:lpstr>
      <vt:lpstr>'SP passivo'!Titoli_stampa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Antonella Bono</cp:lastModifiedBy>
  <cp:lastPrinted>2026-04-15T15:15:55Z</cp:lastPrinted>
  <dcterms:created xsi:type="dcterms:W3CDTF">2024-04-05T11:35:58Z</dcterms:created>
  <dcterms:modified xsi:type="dcterms:W3CDTF">2026-07-20T10:57:48Z</dcterms:modified>
</cp:coreProperties>
</file>